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BERTO\Documents\Meus Documentos Joberto\ECC\Secretaria Nacional\2023\DADOS ESTATÍSTICOS\2023\Fichas Nacionais\"/>
    </mc:Choice>
  </mc:AlternateContent>
  <xr:revisionPtr revIDLastSave="0" documentId="8_{3E8ED55B-A8DB-4CEE-B560-881713E81F64}" xr6:coauthVersionLast="47" xr6:coauthVersionMax="47" xr10:uidLastSave="{00000000-0000-0000-0000-000000000000}"/>
  <bookViews>
    <workbookView xWindow="-120" yWindow="-120" windowWidth="20730" windowHeight="11040" tabRatio="740" activeTab="4" xr2:uid="{00000000-000D-0000-FFFF-FFFF00000000}"/>
  </bookViews>
  <sheets>
    <sheet name="Realizado 2023" sheetId="12" r:id="rId1"/>
    <sheet name="Acumulado 23" sheetId="5" r:id="rId2"/>
    <sheet name="RESUMO 23-24 " sheetId="2" r:id="rId3"/>
    <sheet name="Previsão 24" sheetId="3" r:id="rId4"/>
    <sheet name="SINTÉTICO 2023" sheetId="7" r:id="rId5"/>
  </sheets>
  <externalReferences>
    <externalReference r:id="rId6"/>
    <externalReference r:id="rId7"/>
  </externalReferences>
  <definedNames>
    <definedName name="_xlnm.Print_Area" localSheetId="3">'Previsão 24'!$B$2:$P$46</definedName>
    <definedName name="_xlnm.Print_Area" localSheetId="0">'Realizado 2023'!$B$1:$T$50</definedName>
  </definedNames>
  <calcPr calcId="191029"/>
</workbook>
</file>

<file path=xl/calcChain.xml><?xml version="1.0" encoding="utf-8"?>
<calcChain xmlns="http://schemas.openxmlformats.org/spreadsheetml/2006/main">
  <c r="E54" i="3" l="1"/>
  <c r="E49" i="3"/>
  <c r="E37" i="3"/>
  <c r="E30" i="3"/>
  <c r="E23" i="3"/>
  <c r="E14" i="3"/>
  <c r="F16" i="2"/>
  <c r="F10" i="2"/>
  <c r="F9" i="2"/>
  <c r="F8" i="2"/>
  <c r="F6" i="2"/>
  <c r="O46" i="3"/>
  <c r="P46" i="3"/>
  <c r="K46" i="3"/>
  <c r="L46" i="3"/>
  <c r="I46" i="3"/>
  <c r="D46" i="3"/>
  <c r="F46" i="3"/>
  <c r="G46" i="3"/>
  <c r="C46" i="3"/>
  <c r="C42" i="3"/>
  <c r="R44" i="12"/>
  <c r="C24" i="2"/>
  <c r="Q44" i="12"/>
  <c r="O42" i="3" l="1"/>
  <c r="P42" i="3"/>
  <c r="K42" i="3"/>
  <c r="L42" i="3"/>
  <c r="I42" i="3"/>
  <c r="D42" i="3"/>
  <c r="E42" i="3"/>
  <c r="F42" i="3"/>
  <c r="G42" i="3"/>
  <c r="N40" i="3"/>
  <c r="J40" i="3"/>
  <c r="N38" i="3"/>
  <c r="J38" i="3"/>
  <c r="J42" i="3" s="1"/>
  <c r="J46" i="3" s="1"/>
  <c r="F15" i="2" s="1"/>
  <c r="N42" i="3" l="1"/>
  <c r="N46" i="3" s="1"/>
  <c r="C24" i="5"/>
  <c r="C23" i="5"/>
  <c r="C18" i="5"/>
  <c r="C17" i="5"/>
  <c r="C12" i="5"/>
  <c r="C11" i="5"/>
  <c r="T40" i="12" l="1"/>
  <c r="O6" i="12" l="1"/>
  <c r="T24" i="12" l="1"/>
  <c r="I24" i="12"/>
  <c r="F9" i="12" l="1"/>
  <c r="G9" i="12"/>
  <c r="H9" i="12"/>
  <c r="I9" i="12"/>
  <c r="C9" i="12"/>
  <c r="D22" i="5" l="1"/>
  <c r="E22" i="5"/>
  <c r="C22" i="5"/>
  <c r="E16" i="5"/>
  <c r="D16" i="5"/>
  <c r="C16" i="5"/>
  <c r="C6" i="2"/>
  <c r="P51" i="3"/>
  <c r="O51" i="3"/>
  <c r="N51" i="3"/>
  <c r="L51" i="3"/>
  <c r="K51" i="3"/>
  <c r="J51" i="3"/>
  <c r="I51" i="3"/>
  <c r="C39" i="2"/>
  <c r="T49" i="12"/>
  <c r="S49" i="12"/>
  <c r="R49" i="12"/>
  <c r="Q49" i="12"/>
  <c r="O49" i="12"/>
  <c r="N49" i="12"/>
  <c r="M49" i="12"/>
  <c r="L49" i="12"/>
  <c r="K49" i="12"/>
  <c r="C38" i="2"/>
  <c r="C37" i="2"/>
  <c r="C36" i="2"/>
  <c r="C34" i="2"/>
  <c r="C35" i="2"/>
  <c r="C33" i="2"/>
  <c r="E11" i="3" l="1"/>
  <c r="D11" i="3"/>
  <c r="C11" i="3"/>
  <c r="O32" i="12" l="1"/>
  <c r="R25" i="12"/>
  <c r="S25" i="12"/>
  <c r="T25" i="12"/>
  <c r="Q25" i="12"/>
  <c r="O25" i="12"/>
  <c r="L25" i="12"/>
  <c r="M25" i="12"/>
  <c r="N25" i="12"/>
  <c r="K25" i="12"/>
  <c r="I25" i="12"/>
  <c r="D25" i="12"/>
  <c r="E25" i="12"/>
  <c r="F25" i="12"/>
  <c r="G25" i="12"/>
  <c r="H25" i="12"/>
  <c r="C25" i="12"/>
  <c r="E18" i="12" l="1"/>
  <c r="F18" i="12"/>
  <c r="D18" i="12"/>
  <c r="I18" i="12"/>
  <c r="C18" i="12"/>
  <c r="G18" i="12"/>
  <c r="H18" i="12"/>
  <c r="P34" i="3" l="1"/>
  <c r="O34" i="3"/>
  <c r="N34" i="3"/>
  <c r="L34" i="3"/>
  <c r="K34" i="3"/>
  <c r="J34" i="3"/>
  <c r="I34" i="3"/>
  <c r="G34" i="3"/>
  <c r="F34" i="3"/>
  <c r="E34" i="3"/>
  <c r="D34" i="3"/>
  <c r="C34" i="3"/>
  <c r="P27" i="3" l="1"/>
  <c r="O27" i="3"/>
  <c r="N27" i="3"/>
  <c r="L27" i="3"/>
  <c r="K27" i="3"/>
  <c r="J27" i="3"/>
  <c r="I27" i="3"/>
  <c r="G27" i="3"/>
  <c r="F27" i="3"/>
  <c r="E27" i="3"/>
  <c r="E46" i="3" s="1"/>
  <c r="F7" i="2" s="1"/>
  <c r="D27" i="3"/>
  <c r="C27" i="3"/>
  <c r="P20" i="3" l="1"/>
  <c r="N20" i="3"/>
  <c r="O20" i="3"/>
  <c r="L20" i="3"/>
  <c r="K20" i="3"/>
  <c r="F20" i="3"/>
  <c r="I20" i="3"/>
  <c r="J20" i="3"/>
  <c r="C20" i="3"/>
  <c r="G20" i="3"/>
  <c r="D20" i="3"/>
  <c r="E20" i="3"/>
  <c r="P11" i="3" l="1"/>
  <c r="P55" i="3" s="1"/>
  <c r="O11" i="3"/>
  <c r="O55" i="3" s="1"/>
  <c r="N11" i="3"/>
  <c r="N55" i="3" s="1"/>
  <c r="L11" i="3"/>
  <c r="K11" i="3"/>
  <c r="I11" i="3"/>
  <c r="J11" i="3"/>
  <c r="G11" i="3"/>
  <c r="F11" i="3"/>
  <c r="O9" i="12"/>
  <c r="F24" i="2" l="1"/>
  <c r="F23" i="2"/>
  <c r="F25" i="2"/>
  <c r="T18" i="12" l="1"/>
  <c r="D9" i="12"/>
  <c r="D32" i="12"/>
  <c r="D40" i="12"/>
  <c r="O40" i="12"/>
  <c r="O18" i="12"/>
  <c r="O44" i="12" s="1"/>
  <c r="T9" i="12"/>
  <c r="I32" i="12"/>
  <c r="I40" i="12"/>
  <c r="K18" i="12"/>
  <c r="I44" i="12" l="1"/>
  <c r="D44" i="12"/>
  <c r="I53" i="12" l="1"/>
  <c r="C12" i="2"/>
  <c r="D53" i="12"/>
  <c r="C8" i="2"/>
  <c r="J55" i="3"/>
  <c r="G55" i="3" l="1"/>
  <c r="D55" i="3"/>
  <c r="I55" i="3"/>
  <c r="E55" i="3"/>
  <c r="K55" i="3"/>
  <c r="F55" i="3"/>
  <c r="L55" i="3"/>
  <c r="C55" i="3" l="1"/>
  <c r="F18" i="2"/>
  <c r="F17" i="2"/>
  <c r="N9" i="12" l="1"/>
  <c r="K9" i="12" l="1"/>
  <c r="L9" i="12"/>
  <c r="M9" i="12"/>
  <c r="Q9" i="12"/>
  <c r="R9" i="12"/>
  <c r="S9" i="12"/>
  <c r="L18" i="12"/>
  <c r="M18" i="12"/>
  <c r="N18" i="12"/>
  <c r="Q18" i="12"/>
  <c r="R18" i="12"/>
  <c r="S18" i="12"/>
  <c r="C32" i="12"/>
  <c r="E32" i="12"/>
  <c r="F32" i="12"/>
  <c r="G32" i="12"/>
  <c r="H32" i="12"/>
  <c r="K32" i="12"/>
  <c r="L32" i="12"/>
  <c r="M32" i="12"/>
  <c r="N32" i="12"/>
  <c r="Q32" i="12"/>
  <c r="R32" i="12"/>
  <c r="S32" i="12"/>
  <c r="T32" i="12"/>
  <c r="T44" i="12" s="1"/>
  <c r="C40" i="12"/>
  <c r="E40" i="12"/>
  <c r="F40" i="12"/>
  <c r="F44" i="12" s="1"/>
  <c r="G40" i="12"/>
  <c r="H40" i="12"/>
  <c r="H44" i="12" s="1"/>
  <c r="K40" i="12"/>
  <c r="K44" i="12" s="1"/>
  <c r="L40" i="12"/>
  <c r="L44" i="12" s="1"/>
  <c r="M40" i="12"/>
  <c r="N40" i="12"/>
  <c r="N44" i="12" s="1"/>
  <c r="Q40" i="12"/>
  <c r="R40" i="12"/>
  <c r="S40" i="12"/>
  <c r="S44" i="12" l="1"/>
  <c r="M44" i="12"/>
  <c r="G44" i="12"/>
  <c r="R53" i="12"/>
  <c r="C25" i="2"/>
  <c r="S53" i="12" l="1"/>
  <c r="Q53" i="12"/>
  <c r="C23" i="2"/>
  <c r="K53" i="12"/>
  <c r="C15" i="2"/>
  <c r="O53" i="12"/>
  <c r="C19" i="2"/>
  <c r="N53" i="12"/>
  <c r="C18" i="2"/>
  <c r="T53" i="12"/>
  <c r="C26" i="2"/>
  <c r="L53" i="12"/>
  <c r="C16" i="2"/>
  <c r="M53" i="12"/>
  <c r="C17" i="2"/>
  <c r="D24" i="5" l="1"/>
  <c r="E24" i="5" s="1"/>
  <c r="D23" i="5"/>
  <c r="E23" i="5" s="1"/>
  <c r="D17" i="5"/>
  <c r="E17" i="5" s="1"/>
  <c r="D18" i="5"/>
  <c r="E18" i="5" s="1"/>
  <c r="E9" i="12"/>
  <c r="E44" i="12" s="1"/>
  <c r="E53" i="12" l="1"/>
  <c r="C7" i="2"/>
  <c r="H53" i="12"/>
  <c r="D12" i="5" s="1"/>
  <c r="C11" i="2"/>
  <c r="G53" i="12"/>
  <c r="D11" i="5" s="1"/>
  <c r="C10" i="2"/>
  <c r="F53" i="12"/>
  <c r="C9" i="2"/>
  <c r="E12" i="5" l="1"/>
  <c r="E11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Francisco de Assis Alves de Castro</author>
  </authors>
  <commentList>
    <comment ref="J8" authorId="0" shapeId="0" xr:uid="{D03BDB32-1EF4-42B8-93C5-D3A3DA02C52A}">
      <text>
        <r>
          <rPr>
            <b/>
            <sz val="9"/>
            <color indexed="81"/>
            <rFont val="Segoe UI"/>
            <family val="2"/>
          </rPr>
          <t>arquid. Santarém;
dioc. De Bragança;
dioc. De Abaetetuba;
prelaxia do Auto Xingu</t>
        </r>
      </text>
    </comment>
    <comment ref="N8" authorId="0" shapeId="0" xr:uid="{13A50964-8093-42D4-83C1-85B6BBFD42AC}">
      <text>
        <r>
          <rPr>
            <b/>
            <sz val="9"/>
            <color indexed="81"/>
            <rFont val="Segoe UI"/>
            <family val="2"/>
          </rPr>
          <t>dioc. De Castanhal.</t>
        </r>
      </text>
    </comment>
  </commentList>
</comments>
</file>

<file path=xl/sharedStrings.xml><?xml version="1.0" encoding="utf-8"?>
<sst xmlns="http://schemas.openxmlformats.org/spreadsheetml/2006/main" count="432" uniqueCount="97">
  <si>
    <t xml:space="preserve"> </t>
  </si>
  <si>
    <t>ENCONTRO DE CASAIS COM CRISTO - ECC</t>
  </si>
  <si>
    <t>2ª ETAPA</t>
  </si>
  <si>
    <t>3ª ETAPA</t>
  </si>
  <si>
    <t>Dioceses</t>
  </si>
  <si>
    <t>Cidades</t>
  </si>
  <si>
    <t>Nº de Dioceses</t>
  </si>
  <si>
    <t>Paróquias</t>
  </si>
  <si>
    <t>Setores</t>
  </si>
  <si>
    <t>Encontros</t>
  </si>
  <si>
    <t>Casais</t>
  </si>
  <si>
    <t>Estados</t>
  </si>
  <si>
    <t>Paroquias</t>
  </si>
  <si>
    <t xml:space="preserve">Casais </t>
  </si>
  <si>
    <t>Eng %</t>
  </si>
  <si>
    <t xml:space="preserve">Nordeste I </t>
  </si>
  <si>
    <t xml:space="preserve">Norte I </t>
  </si>
  <si>
    <t xml:space="preserve">Norte II </t>
  </si>
  <si>
    <t xml:space="preserve">Noroeste </t>
  </si>
  <si>
    <t xml:space="preserve">Segunda  Etapa </t>
  </si>
  <si>
    <t>Terceira Etapa</t>
  </si>
  <si>
    <t xml:space="preserve">Primeira  Etapa </t>
  </si>
  <si>
    <t xml:space="preserve">Nordeste II </t>
  </si>
  <si>
    <t xml:space="preserve">Nordeste III </t>
  </si>
  <si>
    <t xml:space="preserve">Nordeste IV </t>
  </si>
  <si>
    <t xml:space="preserve">Leste I </t>
  </si>
  <si>
    <t xml:space="preserve">Leste II </t>
  </si>
  <si>
    <t>Centro Oeste</t>
  </si>
  <si>
    <t xml:space="preserve">Oeste I </t>
  </si>
  <si>
    <t>Oeste II</t>
  </si>
  <si>
    <t xml:space="preserve">Norte III </t>
  </si>
  <si>
    <t xml:space="preserve">Sul I </t>
  </si>
  <si>
    <t>Sul II</t>
  </si>
  <si>
    <t xml:space="preserve">Sul III </t>
  </si>
  <si>
    <t xml:space="preserve">Sul IV </t>
  </si>
  <si>
    <t xml:space="preserve">Resumo </t>
  </si>
  <si>
    <t xml:space="preserve">ENCONTRO DE CASAIS COM CRISTO - ECC </t>
  </si>
  <si>
    <t xml:space="preserve">Totais </t>
  </si>
  <si>
    <t xml:space="preserve">Cidades </t>
  </si>
  <si>
    <t>Arquidioceses</t>
  </si>
  <si>
    <t>Engajamento em %</t>
  </si>
  <si>
    <t>Engajamento em  %</t>
  </si>
  <si>
    <t>Quantas novas Dioceses</t>
  </si>
  <si>
    <t>Quantas novas Cidades</t>
  </si>
  <si>
    <t>Quantos novos Setores</t>
  </si>
  <si>
    <t>Quantas novas Paróquias</t>
  </si>
  <si>
    <t>Previsao de encontros</t>
  </si>
  <si>
    <t>Previsao de casais</t>
  </si>
  <si>
    <t xml:space="preserve">Previsão de Encontros </t>
  </si>
  <si>
    <t xml:space="preserve">Previsão de Casais </t>
  </si>
  <si>
    <t xml:space="preserve">Previsao de Encontros </t>
  </si>
  <si>
    <t xml:space="preserve">1ª. ETAPA </t>
  </si>
  <si>
    <t xml:space="preserve">ACUMULADOS </t>
  </si>
  <si>
    <t xml:space="preserve">ENCONTROS </t>
  </si>
  <si>
    <t xml:space="preserve">  Encontros </t>
  </si>
  <si>
    <t xml:space="preserve">Casais participantes </t>
  </si>
  <si>
    <t xml:space="preserve">2ª. ETAPA </t>
  </si>
  <si>
    <t xml:space="preserve">3ª. ETAPA </t>
  </si>
  <si>
    <t xml:space="preserve">Nordeste V </t>
  </si>
  <si>
    <t>Região  Leste</t>
  </si>
  <si>
    <t>Região Nordeste</t>
  </si>
  <si>
    <t>Região Norte</t>
  </si>
  <si>
    <t xml:space="preserve">1ª Etapa </t>
  </si>
  <si>
    <t xml:space="preserve">2ª  Etapa </t>
  </si>
  <si>
    <t>3ª Etapa</t>
  </si>
  <si>
    <t xml:space="preserve">SECRETARIA NACIONAL </t>
  </si>
  <si>
    <t xml:space="preserve">ENCONTRO DE CASAIS COM CRISTO </t>
  </si>
  <si>
    <t>1ª ETAPA</t>
  </si>
  <si>
    <t>Região Sul</t>
  </si>
  <si>
    <t>Região Centro Oeste</t>
  </si>
  <si>
    <t>Região Leste</t>
  </si>
  <si>
    <t>Engajamento</t>
  </si>
  <si>
    <t>Total da Região</t>
  </si>
  <si>
    <t>Região    Centro Oeste</t>
  </si>
  <si>
    <t xml:space="preserve">Dom Adair José Guimarães - Assist. Eclesiástico Nacional </t>
  </si>
  <si>
    <t xml:space="preserve">Acaiaba e Eliene/ Beto e Rosana - Secretaria  Nacional </t>
  </si>
  <si>
    <t>Leste III</t>
  </si>
  <si>
    <t>Resumo Geral do Realizado em 2022</t>
  </si>
  <si>
    <t>Canadá</t>
  </si>
  <si>
    <t>Quebec</t>
  </si>
  <si>
    <t>Brasil / Canadá    Total Geral</t>
  </si>
  <si>
    <t>Nº de Estados/D F</t>
  </si>
  <si>
    <t>Nº de Estados</t>
  </si>
  <si>
    <t>SECRETARIA  NACIONAL / BRASIL</t>
  </si>
  <si>
    <t>SECRETARIA  NACIONAL / CANADÁ</t>
  </si>
  <si>
    <t>ENCONTRO DE CASAIS COM CRISTO - ECC - Dados estatisticos referente a 2023</t>
  </si>
  <si>
    <t>Resumo Nacional</t>
  </si>
  <si>
    <t>ATUALIZAÇÃO DOS DADOS ESTATÍSTICOS ATÉ 2023</t>
  </si>
  <si>
    <t>Ate 31/12/2022</t>
  </si>
  <si>
    <t>EM 2023</t>
  </si>
  <si>
    <t>Até 31/12/2023</t>
  </si>
  <si>
    <t>PREVISAO DE REALIZAÇÃO E IMPLANTAÇAO PARA 2024</t>
  </si>
  <si>
    <t>Total de casais nas três etapas em 2023</t>
  </si>
  <si>
    <t>Arqui(dioceses)</t>
  </si>
  <si>
    <t>ENCONTROS REALIZADOS NAS TRÊS ETAPAS EM 2023 (BRASIL)</t>
  </si>
  <si>
    <t>Resumo Geral do Realizado em 2023</t>
  </si>
  <si>
    <t>Resumo Geral da Previsão para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</si>
</sst>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7" formatCode="_(* #,##0_);_(* \(#,##0\);_(* &quot;-&quot;_);_(@_)"/>
  </numFmts>
  <fonts count="4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8"/>
      <color rgb="FFFF0000"/>
      <name val="Arial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Tahoma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rgb="FFFFFF00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Arial"/>
      <family val="2"/>
    </font>
    <font>
      <b/>
      <sz val="9"/>
      <color indexed="81"/>
      <name val="Segoe UI"/>
      <family val="2"/>
    </font>
    <font>
      <b/>
      <sz val="12"/>
      <color rgb="FF00B0F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B0F0"/>
      <name val="Arial"/>
      <family val="2"/>
    </font>
    <font>
      <b/>
      <sz val="12"/>
      <color theme="5" tint="-0.249977111117893"/>
      <name val="Arial"/>
      <family val="2"/>
    </font>
    <font>
      <b/>
      <sz val="12"/>
      <color rgb="FFC00000"/>
      <name val="Arial"/>
      <family val="2"/>
    </font>
    <font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CFF3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246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5" fillId="0" borderId="15" xfId="0" applyFont="1" applyBorder="1"/>
    <xf numFmtId="0" fontId="6" fillId="0" borderId="6" xfId="0" applyFont="1" applyBorder="1"/>
    <xf numFmtId="0" fontId="3" fillId="0" borderId="0" xfId="0" applyFont="1"/>
    <xf numFmtId="0" fontId="6" fillId="0" borderId="0" xfId="0" applyFont="1"/>
    <xf numFmtId="165" fontId="3" fillId="0" borderId="0" xfId="2" applyNumberFormat="1" applyFont="1"/>
    <xf numFmtId="165" fontId="6" fillId="0" borderId="0" xfId="2" applyNumberFormat="1" applyFont="1"/>
    <xf numFmtId="0" fontId="11" fillId="0" borderId="0" xfId="0" applyFont="1"/>
    <xf numFmtId="0" fontId="12" fillId="0" borderId="0" xfId="0" applyFont="1"/>
    <xf numFmtId="0" fontId="6" fillId="0" borderId="12" xfId="0" applyFont="1" applyBorder="1"/>
    <xf numFmtId="0" fontId="14" fillId="2" borderId="11" xfId="0" applyFont="1" applyFill="1" applyBorder="1" applyAlignment="1">
      <alignment horizontal="center"/>
    </xf>
    <xf numFmtId="0" fontId="14" fillId="2" borderId="20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15" fontId="14" fillId="2" borderId="9" xfId="0" applyNumberFormat="1" applyFont="1" applyFill="1" applyBorder="1" applyAlignment="1">
      <alignment horizontal="center"/>
    </xf>
    <xf numFmtId="0" fontId="14" fillId="2" borderId="21" xfId="0" applyFont="1" applyFill="1" applyBorder="1" applyAlignment="1">
      <alignment horizontal="center"/>
    </xf>
    <xf numFmtId="15" fontId="14" fillId="2" borderId="19" xfId="0" applyNumberFormat="1" applyFont="1" applyFill="1" applyBorder="1" applyAlignment="1">
      <alignment horizontal="center"/>
    </xf>
    <xf numFmtId="0" fontId="15" fillId="2" borderId="5" xfId="0" applyFont="1" applyFill="1" applyBorder="1"/>
    <xf numFmtId="165" fontId="15" fillId="2" borderId="5" xfId="2" applyNumberFormat="1" applyFont="1" applyFill="1" applyBorder="1"/>
    <xf numFmtId="0" fontId="15" fillId="0" borderId="0" xfId="0" applyFont="1"/>
    <xf numFmtId="165" fontId="15" fillId="0" borderId="0" xfId="2" applyNumberFormat="1" applyFont="1"/>
    <xf numFmtId="0" fontId="14" fillId="4" borderId="11" xfId="0" applyFont="1" applyFill="1" applyBorder="1" applyAlignment="1">
      <alignment horizontal="center"/>
    </xf>
    <xf numFmtId="0" fontId="14" fillId="4" borderId="20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/>
    </xf>
    <xf numFmtId="0" fontId="15" fillId="4" borderId="5" xfId="0" applyFont="1" applyFill="1" applyBorder="1"/>
    <xf numFmtId="165" fontId="15" fillId="4" borderId="5" xfId="2" applyNumberFormat="1" applyFont="1" applyFill="1" applyBorder="1"/>
    <xf numFmtId="0" fontId="14" fillId="3" borderId="11" xfId="0" applyFont="1" applyFill="1" applyBorder="1" applyAlignment="1">
      <alignment horizontal="center"/>
    </xf>
    <xf numFmtId="0" fontId="14" fillId="3" borderId="20" xfId="0" applyFont="1" applyFill="1" applyBorder="1" applyAlignment="1">
      <alignment horizontal="center"/>
    </xf>
    <xf numFmtId="0" fontId="15" fillId="3" borderId="5" xfId="0" applyFont="1" applyFill="1" applyBorder="1"/>
    <xf numFmtId="165" fontId="15" fillId="3" borderId="5" xfId="2" applyNumberFormat="1" applyFont="1" applyFill="1" applyBorder="1"/>
    <xf numFmtId="0" fontId="12" fillId="0" borderId="7" xfId="0" applyFont="1" applyBorder="1"/>
    <xf numFmtId="0" fontId="12" fillId="0" borderId="9" xfId="0" applyFont="1" applyBorder="1"/>
    <xf numFmtId="0" fontId="12" fillId="0" borderId="19" xfId="0" applyFont="1" applyBorder="1"/>
    <xf numFmtId="0" fontId="12" fillId="0" borderId="18" xfId="0" applyFont="1" applyBorder="1"/>
    <xf numFmtId="0" fontId="19" fillId="0" borderId="28" xfId="0" applyFont="1" applyBorder="1" applyAlignment="1">
      <alignment horizontal="center"/>
    </xf>
    <xf numFmtId="165" fontId="5" fillId="0" borderId="0" xfId="0" applyNumberFormat="1" applyFont="1"/>
    <xf numFmtId="0" fontId="22" fillId="5" borderId="6" xfId="0" applyFont="1" applyFill="1" applyBorder="1"/>
    <xf numFmtId="0" fontId="22" fillId="5" borderId="29" xfId="0" applyFont="1" applyFill="1" applyBorder="1"/>
    <xf numFmtId="3" fontId="22" fillId="5" borderId="29" xfId="0" applyNumberFormat="1" applyFont="1" applyFill="1" applyBorder="1"/>
    <xf numFmtId="3" fontId="22" fillId="5" borderId="6" xfId="0" applyNumberFormat="1" applyFont="1" applyFill="1" applyBorder="1"/>
    <xf numFmtId="3" fontId="22" fillId="0" borderId="6" xfId="0" applyNumberFormat="1" applyFont="1" applyBorder="1" applyAlignment="1">
      <alignment horizontal="center"/>
    </xf>
    <xf numFmtId="3" fontId="22" fillId="0" borderId="29" xfId="0" applyNumberFormat="1" applyFont="1" applyBorder="1" applyAlignment="1">
      <alignment horizontal="center"/>
    </xf>
    <xf numFmtId="0" fontId="19" fillId="0" borderId="30" xfId="0" applyFont="1" applyBorder="1" applyAlignment="1">
      <alignment horizontal="center"/>
    </xf>
    <xf numFmtId="3" fontId="17" fillId="8" borderId="33" xfId="0" applyNumberFormat="1" applyFont="1" applyFill="1" applyBorder="1"/>
    <xf numFmtId="0" fontId="21" fillId="3" borderId="31" xfId="0" applyFont="1" applyFill="1" applyBorder="1" applyAlignment="1">
      <alignment horizontal="center"/>
    </xf>
    <xf numFmtId="0" fontId="21" fillId="3" borderId="32" xfId="0" applyFont="1" applyFill="1" applyBorder="1" applyAlignment="1">
      <alignment horizontal="center"/>
    </xf>
    <xf numFmtId="0" fontId="21" fillId="3" borderId="33" xfId="0" applyFont="1" applyFill="1" applyBorder="1" applyAlignment="1">
      <alignment horizontal="center"/>
    </xf>
    <xf numFmtId="0" fontId="19" fillId="0" borderId="34" xfId="0" applyFont="1" applyBorder="1" applyAlignment="1">
      <alignment horizontal="center"/>
    </xf>
    <xf numFmtId="0" fontId="22" fillId="5" borderId="35" xfId="0" applyFont="1" applyFill="1" applyBorder="1"/>
    <xf numFmtId="0" fontId="22" fillId="5" borderId="36" xfId="0" applyFont="1" applyFill="1" applyBorder="1"/>
    <xf numFmtId="0" fontId="24" fillId="0" borderId="0" xfId="0" applyFont="1"/>
    <xf numFmtId="0" fontId="26" fillId="0" borderId="0" xfId="0" applyFont="1"/>
    <xf numFmtId="9" fontId="16" fillId="0" borderId="16" xfId="1" applyFont="1" applyBorder="1" applyAlignment="1">
      <alignment horizontal="center"/>
    </xf>
    <xf numFmtId="9" fontId="16" fillId="0" borderId="37" xfId="1" applyFont="1" applyBorder="1" applyAlignment="1">
      <alignment horizontal="center"/>
    </xf>
    <xf numFmtId="0" fontId="30" fillId="0" borderId="0" xfId="0" applyFont="1"/>
    <xf numFmtId="9" fontId="22" fillId="0" borderId="6" xfId="1" applyFont="1" applyBorder="1" applyAlignment="1">
      <alignment horizontal="center"/>
    </xf>
    <xf numFmtId="3" fontId="22" fillId="0" borderId="41" xfId="0" applyNumberFormat="1" applyFont="1" applyBorder="1" applyAlignment="1">
      <alignment horizontal="center"/>
    </xf>
    <xf numFmtId="3" fontId="22" fillId="0" borderId="17" xfId="0" applyNumberFormat="1" applyFont="1" applyBorder="1" applyAlignment="1">
      <alignment horizontal="center"/>
    </xf>
    <xf numFmtId="0" fontId="3" fillId="10" borderId="24" xfId="0" applyFont="1" applyFill="1" applyBorder="1"/>
    <xf numFmtId="0" fontId="3" fillId="10" borderId="26" xfId="0" applyFont="1" applyFill="1" applyBorder="1"/>
    <xf numFmtId="0" fontId="8" fillId="0" borderId="0" xfId="0" applyFont="1"/>
    <xf numFmtId="165" fontId="8" fillId="0" borderId="0" xfId="2" applyNumberFormat="1" applyFont="1"/>
    <xf numFmtId="0" fontId="29" fillId="12" borderId="2" xfId="0" applyFont="1" applyFill="1" applyBorder="1"/>
    <xf numFmtId="165" fontId="29" fillId="12" borderId="8" xfId="2" applyNumberFormat="1" applyFont="1" applyFill="1" applyBorder="1"/>
    <xf numFmtId="0" fontId="29" fillId="12" borderId="18" xfId="0" applyFont="1" applyFill="1" applyBorder="1"/>
    <xf numFmtId="0" fontId="29" fillId="12" borderId="7" xfId="0" applyFont="1" applyFill="1" applyBorder="1"/>
    <xf numFmtId="9" fontId="29" fillId="12" borderId="4" xfId="1" applyFont="1" applyFill="1" applyBorder="1"/>
    <xf numFmtId="0" fontId="29" fillId="12" borderId="10" xfId="0" applyFont="1" applyFill="1" applyBorder="1"/>
    <xf numFmtId="165" fontId="29" fillId="12" borderId="4" xfId="2" applyNumberFormat="1" applyFont="1" applyFill="1" applyBorder="1"/>
    <xf numFmtId="165" fontId="29" fillId="12" borderId="12" xfId="2" applyNumberFormat="1" applyFont="1" applyFill="1" applyBorder="1"/>
    <xf numFmtId="0" fontId="29" fillId="10" borderId="22" xfId="0" applyFont="1" applyFill="1" applyBorder="1"/>
    <xf numFmtId="165" fontId="29" fillId="10" borderId="23" xfId="2" applyNumberFormat="1" applyFont="1" applyFill="1" applyBorder="1"/>
    <xf numFmtId="0" fontId="29" fillId="10" borderId="24" xfId="0" applyFont="1" applyFill="1" applyBorder="1"/>
    <xf numFmtId="165" fontId="29" fillId="10" borderId="25" xfId="2" applyNumberFormat="1" applyFont="1" applyFill="1" applyBorder="1"/>
    <xf numFmtId="0" fontId="29" fillId="10" borderId="26" xfId="0" applyFont="1" applyFill="1" applyBorder="1"/>
    <xf numFmtId="165" fontId="29" fillId="10" borderId="27" xfId="2" applyNumberFormat="1" applyFont="1" applyFill="1" applyBorder="1"/>
    <xf numFmtId="0" fontId="28" fillId="10" borderId="24" xfId="0" applyFont="1" applyFill="1" applyBorder="1"/>
    <xf numFmtId="165" fontId="28" fillId="10" borderId="25" xfId="2" applyNumberFormat="1" applyFont="1" applyFill="1" applyBorder="1"/>
    <xf numFmtId="0" fontId="28" fillId="10" borderId="26" xfId="0" applyFont="1" applyFill="1" applyBorder="1"/>
    <xf numFmtId="165" fontId="28" fillId="10" borderId="27" xfId="2" applyNumberFormat="1" applyFont="1" applyFill="1" applyBorder="1"/>
    <xf numFmtId="15" fontId="14" fillId="4" borderId="9" xfId="0" applyNumberFormat="1" applyFont="1" applyFill="1" applyBorder="1" applyAlignment="1">
      <alignment horizontal="center"/>
    </xf>
    <xf numFmtId="15" fontId="14" fillId="4" borderId="21" xfId="0" applyNumberFormat="1" applyFont="1" applyFill="1" applyBorder="1" applyAlignment="1">
      <alignment horizontal="center"/>
    </xf>
    <xf numFmtId="15" fontId="14" fillId="3" borderId="9" xfId="0" applyNumberFormat="1" applyFont="1" applyFill="1" applyBorder="1" applyAlignment="1">
      <alignment horizontal="center"/>
    </xf>
    <xf numFmtId="15" fontId="14" fillId="3" borderId="21" xfId="0" applyNumberFormat="1" applyFont="1" applyFill="1" applyBorder="1" applyAlignment="1">
      <alignment horizontal="center"/>
    </xf>
    <xf numFmtId="1" fontId="3" fillId="0" borderId="6" xfId="2" applyNumberFormat="1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165" fontId="3" fillId="0" borderId="6" xfId="2" applyNumberFormat="1" applyFont="1" applyBorder="1" applyAlignment="1">
      <alignment horizontal="right"/>
    </xf>
    <xf numFmtId="1" fontId="3" fillId="0" borderId="6" xfId="0" applyNumberFormat="1" applyFont="1" applyBorder="1" applyAlignment="1">
      <alignment horizontal="right"/>
    </xf>
    <xf numFmtId="167" fontId="3" fillId="0" borderId="6" xfId="2" applyNumberFormat="1" applyFont="1" applyBorder="1" applyAlignment="1">
      <alignment horizontal="right"/>
    </xf>
    <xf numFmtId="0" fontId="27" fillId="0" borderId="0" xfId="0" applyFont="1" applyAlignment="1">
      <alignment horizontal="right"/>
    </xf>
    <xf numFmtId="0" fontId="35" fillId="0" borderId="0" xfId="0" applyFont="1"/>
    <xf numFmtId="3" fontId="27" fillId="9" borderId="6" xfId="2" applyNumberFormat="1" applyFont="1" applyFill="1" applyBorder="1" applyAlignment="1"/>
    <xf numFmtId="9" fontId="27" fillId="9" borderId="6" xfId="1" applyFont="1" applyFill="1" applyBorder="1" applyAlignment="1"/>
    <xf numFmtId="165" fontId="36" fillId="0" borderId="6" xfId="2" applyNumberFormat="1" applyFont="1" applyFill="1" applyBorder="1"/>
    <xf numFmtId="9" fontId="36" fillId="0" borderId="6" xfId="1" applyFont="1" applyFill="1" applyBorder="1"/>
    <xf numFmtId="0" fontId="36" fillId="0" borderId="0" xfId="0" applyFont="1"/>
    <xf numFmtId="165" fontId="27" fillId="0" borderId="6" xfId="2" applyNumberFormat="1" applyFont="1" applyBorder="1"/>
    <xf numFmtId="0" fontId="27" fillId="0" borderId="0" xfId="0" applyFont="1"/>
    <xf numFmtId="165" fontId="27" fillId="0" borderId="6" xfId="2" applyNumberFormat="1" applyFont="1" applyBorder="1" applyAlignment="1">
      <alignment horizontal="right"/>
    </xf>
    <xf numFmtId="9" fontId="3" fillId="0" borderId="6" xfId="1" applyFont="1" applyBorder="1"/>
    <xf numFmtId="3" fontId="27" fillId="9" borderId="6" xfId="2" applyNumberFormat="1" applyFont="1" applyFill="1" applyBorder="1" applyAlignment="1">
      <alignment horizontal="right"/>
    </xf>
    <xf numFmtId="9" fontId="27" fillId="9" borderId="6" xfId="1" applyFont="1" applyFill="1" applyBorder="1" applyAlignment="1">
      <alignment horizontal="right"/>
    </xf>
    <xf numFmtId="1" fontId="3" fillId="0" borderId="6" xfId="0" applyNumberFormat="1" applyFont="1" applyBorder="1"/>
    <xf numFmtId="1" fontId="3" fillId="0" borderId="6" xfId="2" applyNumberFormat="1" applyFont="1" applyBorder="1" applyAlignment="1"/>
    <xf numFmtId="167" fontId="3" fillId="0" borderId="6" xfId="2" applyNumberFormat="1" applyFont="1" applyBorder="1" applyAlignment="1"/>
    <xf numFmtId="9" fontId="27" fillId="0" borderId="6" xfId="2" applyNumberFormat="1" applyFont="1" applyBorder="1" applyAlignment="1">
      <alignment horizontal="right"/>
    </xf>
    <xf numFmtId="3" fontId="3" fillId="0" borderId="42" xfId="0" applyNumberFormat="1" applyFont="1" applyBorder="1" applyAlignment="1">
      <alignment horizontal="right" vertical="center" wrapText="1"/>
    </xf>
    <xf numFmtId="165" fontId="3" fillId="0" borderId="0" xfId="0" applyNumberFormat="1" applyFont="1" applyAlignment="1">
      <alignment horizontal="right"/>
    </xf>
    <xf numFmtId="165" fontId="27" fillId="0" borderId="6" xfId="2" applyNumberFormat="1" applyFont="1" applyBorder="1" applyAlignment="1"/>
    <xf numFmtId="165" fontId="27" fillId="0" borderId="0" xfId="0" applyNumberFormat="1" applyFont="1"/>
    <xf numFmtId="9" fontId="37" fillId="0" borderId="6" xfId="2" applyNumberFormat="1" applyFont="1" applyBorder="1" applyAlignment="1">
      <alignment horizontal="right"/>
    </xf>
    <xf numFmtId="0" fontId="7" fillId="0" borderId="6" xfId="0" applyFont="1" applyBorder="1" applyAlignment="1">
      <alignment horizontal="center"/>
    </xf>
    <xf numFmtId="0" fontId="28" fillId="0" borderId="6" xfId="0" applyFont="1" applyBorder="1" applyAlignment="1">
      <alignment horizontal="center" vertical="center"/>
    </xf>
    <xf numFmtId="0" fontId="28" fillId="9" borderId="6" xfId="0" applyFont="1" applyFill="1" applyBorder="1" applyAlignment="1">
      <alignment horizontal="center" vertical="center" wrapText="1"/>
    </xf>
    <xf numFmtId="0" fontId="6" fillId="11" borderId="6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11" borderId="6" xfId="0" applyFont="1" applyFill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3" fontId="25" fillId="9" borderId="6" xfId="2" applyNumberFormat="1" applyFont="1" applyFill="1" applyBorder="1" applyAlignment="1">
      <alignment horizontal="right" vertical="center"/>
    </xf>
    <xf numFmtId="0" fontId="40" fillId="0" borderId="0" xfId="0" applyFont="1"/>
    <xf numFmtId="0" fontId="7" fillId="0" borderId="0" xfId="0" applyFont="1" applyAlignment="1">
      <alignment horizontal="center"/>
    </xf>
    <xf numFmtId="0" fontId="7" fillId="0" borderId="17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31" fillId="9" borderId="6" xfId="0" applyFont="1" applyFill="1" applyBorder="1" applyAlignment="1">
      <alignment horizontal="center"/>
    </xf>
    <xf numFmtId="0" fontId="27" fillId="0" borderId="6" xfId="0" applyFont="1" applyBorder="1" applyAlignment="1">
      <alignment horizontal="center"/>
    </xf>
    <xf numFmtId="165" fontId="27" fillId="0" borderId="0" xfId="0" applyNumberFormat="1" applyFont="1" applyAlignment="1">
      <alignment horizontal="right"/>
    </xf>
    <xf numFmtId="0" fontId="35" fillId="0" borderId="1" xfId="0" applyFont="1" applyBorder="1"/>
    <xf numFmtId="0" fontId="37" fillId="0" borderId="13" xfId="0" applyFont="1" applyBorder="1"/>
    <xf numFmtId="9" fontId="35" fillId="0" borderId="13" xfId="0" applyNumberFormat="1" applyFont="1" applyBorder="1"/>
    <xf numFmtId="0" fontId="35" fillId="0" borderId="14" xfId="0" applyFont="1" applyBorder="1"/>
    <xf numFmtId="0" fontId="27" fillId="0" borderId="6" xfId="0" applyFont="1" applyBorder="1"/>
    <xf numFmtId="9" fontId="36" fillId="0" borderId="6" xfId="2" applyNumberFormat="1" applyFont="1" applyFill="1" applyBorder="1" applyAlignment="1">
      <alignment horizontal="right"/>
    </xf>
    <xf numFmtId="165" fontId="35" fillId="0" borderId="6" xfId="2" applyNumberFormat="1" applyFont="1" applyBorder="1"/>
    <xf numFmtId="9" fontId="35" fillId="0" borderId="6" xfId="1" applyFont="1" applyBorder="1"/>
    <xf numFmtId="0" fontId="27" fillId="9" borderId="16" xfId="0" applyFont="1" applyFill="1" applyBorder="1"/>
    <xf numFmtId="0" fontId="35" fillId="0" borderId="6" xfId="0" applyFont="1" applyBorder="1"/>
    <xf numFmtId="0" fontId="27" fillId="0" borderId="17" xfId="0" applyFont="1" applyBorder="1" applyAlignment="1">
      <alignment horizontal="center"/>
    </xf>
    <xf numFmtId="9" fontId="3" fillId="0" borderId="42" xfId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7" fillId="9" borderId="6" xfId="0" applyFont="1" applyFill="1" applyBorder="1"/>
    <xf numFmtId="3" fontId="27" fillId="0" borderId="6" xfId="0" applyNumberFormat="1" applyFont="1" applyBorder="1" applyAlignment="1">
      <alignment horizontal="right" vertical="center" wrapText="1"/>
    </xf>
    <xf numFmtId="3" fontId="35" fillId="0" borderId="6" xfId="2" applyNumberFormat="1" applyFont="1" applyBorder="1" applyAlignment="1">
      <alignment horizontal="center"/>
    </xf>
    <xf numFmtId="0" fontId="27" fillId="0" borderId="6" xfId="0" applyFont="1" applyBorder="1" applyAlignment="1">
      <alignment vertical="center"/>
    </xf>
    <xf numFmtId="0" fontId="27" fillId="0" borderId="17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9" borderId="6" xfId="0" applyFont="1" applyFill="1" applyBorder="1" applyAlignment="1">
      <alignment horizontal="center"/>
    </xf>
    <xf numFmtId="165" fontId="35" fillId="0" borderId="0" xfId="0" applyNumberFormat="1" applyFont="1"/>
    <xf numFmtId="0" fontId="27" fillId="0" borderId="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3" fontId="35" fillId="0" borderId="0" xfId="0" applyNumberFormat="1" applyFont="1"/>
    <xf numFmtId="0" fontId="27" fillId="0" borderId="16" xfId="0" applyFont="1" applyBorder="1" applyAlignment="1">
      <alignment horizontal="center"/>
    </xf>
    <xf numFmtId="0" fontId="27" fillId="0" borderId="38" xfId="0" applyFont="1" applyBorder="1" applyAlignment="1">
      <alignment horizontal="center"/>
    </xf>
    <xf numFmtId="0" fontId="27" fillId="0" borderId="17" xfId="0" applyFont="1" applyBorder="1"/>
    <xf numFmtId="3" fontId="3" fillId="9" borderId="6" xfId="2" applyNumberFormat="1" applyFont="1" applyFill="1" applyBorder="1" applyAlignment="1">
      <alignment horizontal="right"/>
    </xf>
    <xf numFmtId="9" fontId="3" fillId="9" borderId="6" xfId="1" applyFont="1" applyFill="1" applyBorder="1" applyAlignment="1">
      <alignment horizontal="right"/>
    </xf>
    <xf numFmtId="165" fontId="3" fillId="0" borderId="6" xfId="2" applyNumberFormat="1" applyFont="1" applyBorder="1"/>
    <xf numFmtId="165" fontId="3" fillId="0" borderId="0" xfId="0" applyNumberFormat="1" applyFont="1"/>
    <xf numFmtId="165" fontId="27" fillId="0" borderId="17" xfId="2" applyNumberFormat="1" applyFont="1" applyBorder="1" applyAlignment="1">
      <alignment horizontal="right"/>
    </xf>
    <xf numFmtId="9" fontId="27" fillId="0" borderId="17" xfId="1" applyFont="1" applyBorder="1" applyAlignment="1">
      <alignment horizontal="right"/>
    </xf>
    <xf numFmtId="9" fontId="3" fillId="0" borderId="6" xfId="1" applyFont="1" applyBorder="1" applyAlignment="1">
      <alignment horizontal="right"/>
    </xf>
    <xf numFmtId="9" fontId="3" fillId="0" borderId="6" xfId="2" applyNumberFormat="1" applyFont="1" applyBorder="1" applyAlignment="1"/>
    <xf numFmtId="165" fontId="27" fillId="0" borderId="17" xfId="2" applyNumberFormat="1" applyFont="1" applyBorder="1" applyAlignment="1">
      <alignment horizontal="center"/>
    </xf>
    <xf numFmtId="165" fontId="27" fillId="0" borderId="17" xfId="2" applyNumberFormat="1" applyFont="1" applyBorder="1"/>
    <xf numFmtId="9" fontId="27" fillId="0" borderId="17" xfId="1" applyFont="1" applyBorder="1"/>
    <xf numFmtId="1" fontId="3" fillId="0" borderId="17" xfId="2" applyNumberFormat="1" applyFont="1" applyBorder="1" applyAlignment="1">
      <alignment horizontal="right"/>
    </xf>
    <xf numFmtId="167" fontId="3" fillId="0" borderId="17" xfId="2" applyNumberFormat="1" applyFont="1" applyBorder="1" applyAlignment="1">
      <alignment horizontal="right"/>
    </xf>
    <xf numFmtId="167" fontId="3" fillId="0" borderId="17" xfId="2" applyNumberFormat="1" applyFont="1" applyBorder="1" applyAlignment="1">
      <alignment horizontal="right" vertical="center"/>
    </xf>
    <xf numFmtId="0" fontId="35" fillId="0" borderId="0" xfId="0" applyFont="1" applyAlignment="1">
      <alignment vertical="center"/>
    </xf>
    <xf numFmtId="165" fontId="31" fillId="0" borderId="6" xfId="2" applyNumberFormat="1" applyFont="1" applyBorder="1"/>
    <xf numFmtId="165" fontId="46" fillId="0" borderId="6" xfId="2" applyNumberFormat="1" applyFont="1" applyBorder="1"/>
    <xf numFmtId="0" fontId="31" fillId="11" borderId="6" xfId="0" applyFont="1" applyFill="1" applyBorder="1" applyAlignment="1">
      <alignment horizontal="center"/>
    </xf>
    <xf numFmtId="0" fontId="31" fillId="0" borderId="6" xfId="0" applyFont="1" applyBorder="1" applyAlignment="1">
      <alignment horizontal="center"/>
    </xf>
    <xf numFmtId="0" fontId="46" fillId="0" borderId="0" xfId="0" applyFont="1"/>
    <xf numFmtId="0" fontId="27" fillId="0" borderId="39" xfId="0" applyFont="1" applyBorder="1" applyAlignment="1">
      <alignment horizontal="center"/>
    </xf>
    <xf numFmtId="0" fontId="35" fillId="0" borderId="39" xfId="0" applyFont="1" applyBorder="1"/>
    <xf numFmtId="0" fontId="35" fillId="0" borderId="0" xfId="0" applyFont="1" applyAlignment="1">
      <alignment horizontal="center"/>
    </xf>
    <xf numFmtId="165" fontId="31" fillId="0" borderId="0" xfId="0" applyNumberFormat="1" applyFont="1"/>
    <xf numFmtId="3" fontId="31" fillId="9" borderId="6" xfId="2" applyNumberFormat="1" applyFont="1" applyFill="1" applyBorder="1" applyAlignment="1">
      <alignment horizontal="right" vertical="center"/>
    </xf>
    <xf numFmtId="0" fontId="18" fillId="8" borderId="2" xfId="0" applyFont="1" applyFill="1" applyBorder="1" applyAlignment="1">
      <alignment horizontal="left"/>
    </xf>
    <xf numFmtId="0" fontId="18" fillId="8" borderId="3" xfId="0" applyFont="1" applyFill="1" applyBorder="1" applyAlignment="1">
      <alignment horizontal="left"/>
    </xf>
    <xf numFmtId="0" fontId="18" fillId="8" borderId="40" xfId="0" applyFont="1" applyFill="1" applyBorder="1" applyAlignment="1">
      <alignment horizontal="left"/>
    </xf>
    <xf numFmtId="0" fontId="27" fillId="0" borderId="16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43" fillId="0" borderId="6" xfId="0" applyFont="1" applyBorder="1" applyAlignment="1">
      <alignment horizontal="center"/>
    </xf>
    <xf numFmtId="0" fontId="44" fillId="0" borderId="1" xfId="0" applyFont="1" applyBorder="1" applyAlignment="1">
      <alignment horizontal="center"/>
    </xf>
    <xf numFmtId="0" fontId="44" fillId="0" borderId="13" xfId="0" applyFont="1" applyBorder="1" applyAlignment="1">
      <alignment horizontal="center"/>
    </xf>
    <xf numFmtId="0" fontId="44" fillId="0" borderId="14" xfId="0" applyFont="1" applyBorder="1" applyAlignment="1">
      <alignment horizontal="center"/>
    </xf>
    <xf numFmtId="0" fontId="37" fillId="0" borderId="6" xfId="0" applyFont="1" applyBorder="1" applyAlignment="1">
      <alignment horizontal="center" wrapText="1"/>
    </xf>
    <xf numFmtId="0" fontId="37" fillId="0" borderId="6" xfId="0" applyFont="1" applyBorder="1" applyAlignment="1">
      <alignment horizontal="center"/>
    </xf>
    <xf numFmtId="0" fontId="45" fillId="0" borderId="0" xfId="0" applyFont="1" applyAlignment="1">
      <alignment horizontal="center" vertic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3" fillId="2" borderId="20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/>
    </xf>
    <xf numFmtId="0" fontId="13" fillId="4" borderId="21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3" fillId="3" borderId="20" xfId="0" applyFont="1" applyFill="1" applyBorder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2" xfId="0" applyFont="1" applyBorder="1" applyAlignment="1">
      <alignment horizontal="center"/>
    </xf>
    <xf numFmtId="0" fontId="32" fillId="7" borderId="0" xfId="0" applyFont="1" applyFill="1" applyAlignment="1">
      <alignment horizontal="center"/>
    </xf>
    <xf numFmtId="0" fontId="33" fillId="7" borderId="0" xfId="0" applyFont="1" applyFill="1" applyAlignment="1">
      <alignment horizontal="center"/>
    </xf>
    <xf numFmtId="0" fontId="34" fillId="4" borderId="2" xfId="0" applyFont="1" applyFill="1" applyBorder="1" applyAlignment="1">
      <alignment horizontal="center"/>
    </xf>
    <xf numFmtId="0" fontId="34" fillId="4" borderId="4" xfId="0" applyFont="1" applyFill="1" applyBorder="1" applyAlignment="1">
      <alignment horizontal="center"/>
    </xf>
    <xf numFmtId="0" fontId="43" fillId="0" borderId="1" xfId="0" applyFont="1" applyBorder="1" applyAlignment="1">
      <alignment horizontal="center" vertical="center"/>
    </xf>
    <xf numFmtId="0" fontId="43" fillId="0" borderId="13" xfId="0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44" fillId="0" borderId="13" xfId="0" applyFont="1" applyBorder="1" applyAlignment="1">
      <alignment horizontal="center" vertical="center"/>
    </xf>
    <xf numFmtId="0" fontId="44" fillId="0" borderId="14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/>
    </xf>
    <xf numFmtId="0" fontId="43" fillId="0" borderId="13" xfId="0" applyFont="1" applyBorder="1" applyAlignment="1">
      <alignment horizontal="center"/>
    </xf>
    <xf numFmtId="0" fontId="43" fillId="0" borderId="14" xfId="0" applyFont="1" applyBorder="1" applyAlignment="1">
      <alignment horizontal="center"/>
    </xf>
    <xf numFmtId="0" fontId="44" fillId="0" borderId="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9" fillId="0" borderId="1" xfId="0" applyFont="1" applyBorder="1" applyAlignment="1">
      <alignment horizontal="center"/>
    </xf>
    <xf numFmtId="0" fontId="39" fillId="0" borderId="13" xfId="0" applyFont="1" applyBorder="1" applyAlignment="1">
      <alignment horizontal="center"/>
    </xf>
    <xf numFmtId="0" fontId="39" fillId="0" borderId="14" xfId="0" applyFont="1" applyBorder="1" applyAlignment="1">
      <alignment horizont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/>
    </xf>
    <xf numFmtId="0" fontId="42" fillId="0" borderId="6" xfId="0" applyFont="1" applyBorder="1" applyAlignment="1">
      <alignment horizont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4" xfId="0" applyFont="1" applyFill="1" applyBorder="1" applyAlignment="1">
      <alignment horizontal="center" vertical="center" wrapText="1"/>
    </xf>
    <xf numFmtId="0" fontId="33" fillId="7" borderId="10" xfId="0" applyFont="1" applyFill="1" applyBorder="1" applyAlignment="1">
      <alignment horizontal="center"/>
    </xf>
    <xf numFmtId="0" fontId="33" fillId="7" borderId="8" xfId="0" applyFont="1" applyFill="1" applyBorder="1" applyAlignment="1">
      <alignment horizontal="center"/>
    </xf>
    <xf numFmtId="0" fontId="33" fillId="7" borderId="18" xfId="0" applyFont="1" applyFill="1" applyBorder="1" applyAlignment="1">
      <alignment horizontal="center"/>
    </xf>
    <xf numFmtId="0" fontId="33" fillId="7" borderId="12" xfId="0" applyFont="1" applyFill="1" applyBorder="1" applyAlignment="1">
      <alignment horizontal="center"/>
    </xf>
    <xf numFmtId="0" fontId="33" fillId="7" borderId="7" xfId="0" applyFont="1" applyFill="1" applyBorder="1" applyAlignment="1">
      <alignment horizontal="center"/>
    </xf>
    <xf numFmtId="0" fontId="33" fillId="7" borderId="19" xfId="0" applyFont="1" applyFill="1" applyBorder="1" applyAlignment="1">
      <alignment horizontal="center"/>
    </xf>
  </cellXfs>
  <cellStyles count="6">
    <cellStyle name="Normal" xfId="0" builtinId="0"/>
    <cellStyle name="Normal 2" xfId="3" xr:uid="{00000000-0005-0000-0000-000001000000}"/>
    <cellStyle name="Porcentagem" xfId="1" builtinId="5"/>
    <cellStyle name="Porcentagem 2" xfId="5" xr:uid="{00000000-0005-0000-0000-000003000000}"/>
    <cellStyle name="Vírgula" xfId="2" builtinId="3"/>
    <cellStyle name="Vírgula 2" xfId="4" xr:uid="{00000000-0005-0000-0000-000005000000}"/>
  </cellStyles>
  <dxfs count="0"/>
  <tableStyles count="0" defaultTableStyle="TableStyleMedium9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BERTO\Documents\Meus%20Documentos%20Joberto\ECC\Secretaria%20Nacional\2023\DADOS%20ESTAT&#205;STICOS\2022\Fichas%20Nacionais\1%20-%20DADOS%20ESTAT&#205;STICOS%20%202022%20GERAL.xlsx" TargetMode="External"/><Relationship Id="rId1" Type="http://schemas.openxmlformats.org/officeDocument/2006/relationships/externalLinkPath" Target="/Users/JOBERTO/Documents/Meus%20Documentos%20Joberto/ECC/Secretaria%20Nacional/2023/DADOS%20ESTAT&#205;STICOS/2022/Fichas%20Nacionais/1%20-%20DADOS%20ESTAT&#205;STICOS%20%202022%20GER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5%20Ficha%202%20Regi&#227;o%20Su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alizado 2022"/>
      <sheetName val="Comparativo Realizado 22-21"/>
      <sheetName val="Acumulado 22"/>
      <sheetName val="RESUMO 1 "/>
      <sheetName val="Previsão 2023"/>
      <sheetName val="Previsto x Realizado"/>
      <sheetName val="SINTÉTICO 2022"/>
    </sheetNames>
    <sheetDataSet>
      <sheetData sheetId="0">
        <row r="13">
          <cell r="G13">
            <v>144</v>
          </cell>
        </row>
      </sheetData>
      <sheetData sheetId="1"/>
      <sheetData sheetId="2">
        <row r="11">
          <cell r="E11">
            <v>114272</v>
          </cell>
        </row>
        <row r="12">
          <cell r="E12">
            <v>3466392</v>
          </cell>
        </row>
        <row r="17">
          <cell r="E17">
            <v>20311</v>
          </cell>
        </row>
        <row r="18">
          <cell r="E18">
            <v>656279</v>
          </cell>
        </row>
        <row r="23">
          <cell r="E23">
            <v>5443</v>
          </cell>
        </row>
        <row r="24">
          <cell r="E24">
            <v>179550</v>
          </cell>
        </row>
      </sheetData>
      <sheetData sheetId="3"/>
      <sheetData sheetId="4">
        <row r="7">
          <cell r="F7">
            <v>31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l I"/>
      <sheetName val="Sul I-Est-(Arqui)Dioc-Cid"/>
      <sheetName val="Sul II"/>
      <sheetName val="Sul II-Est-(Arqui)Dioc-Cid"/>
      <sheetName val="Sul III"/>
      <sheetName val="Sul III-Est-(Arqui)Dioc-Cid"/>
      <sheetName val="Sul IV"/>
      <sheetName val="Sul IV-Est-(Arqui)Dioc-Cid"/>
    </sheetNames>
    <sheetDataSet>
      <sheetData sheetId="0" refreshError="1">
        <row r="30">
          <cell r="C30" t="str">
            <v xml:space="preserve"> </v>
          </cell>
        </row>
        <row r="39">
          <cell r="C39" t="str">
            <v xml:space="preserve"> </v>
          </cell>
        </row>
      </sheetData>
      <sheetData sheetId="1" refreshError="1"/>
      <sheetData sheetId="2" refreshError="1"/>
      <sheetData sheetId="3" refreshError="1"/>
      <sheetData sheetId="4" refreshError="1">
        <row r="19">
          <cell r="C19" t="str">
            <v xml:space="preserve"> </v>
          </cell>
        </row>
        <row r="30">
          <cell r="C30" t="str">
            <v xml:space="preserve"> </v>
          </cell>
        </row>
        <row r="39">
          <cell r="C39" t="str">
            <v xml:space="preserve"> 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  <pageSetUpPr fitToPage="1"/>
  </sheetPr>
  <dimension ref="B1:V55"/>
  <sheetViews>
    <sheetView showGridLines="0" zoomScale="80" zoomScaleNormal="80" workbookViewId="0">
      <selection activeCell="Y20" sqref="Y20"/>
    </sheetView>
  </sheetViews>
  <sheetFormatPr defaultRowHeight="15" x14ac:dyDescent="0.2"/>
  <cols>
    <col min="1" max="1" width="2.42578125" style="92" customWidth="1"/>
    <col min="2" max="2" width="18.5703125" style="92" customWidth="1"/>
    <col min="3" max="3" width="9.85546875" style="92" customWidth="1"/>
    <col min="4" max="4" width="11.5703125" style="92" customWidth="1"/>
    <col min="5" max="5" width="10.42578125" style="92" customWidth="1"/>
    <col min="6" max="6" width="12.85546875" style="92" customWidth="1"/>
    <col min="7" max="7" width="12.140625" style="92" customWidth="1"/>
    <col min="8" max="8" width="10.140625" style="92" customWidth="1"/>
    <col min="9" max="9" width="8.7109375" style="92" bestFit="1" customWidth="1"/>
    <col min="10" max="10" width="1.140625" style="92" customWidth="1"/>
    <col min="11" max="11" width="10.85546875" style="92" customWidth="1"/>
    <col min="12" max="12" width="10" style="92" customWidth="1"/>
    <col min="13" max="13" width="11.85546875" style="92" customWidth="1"/>
    <col min="14" max="14" width="9.5703125" style="92" customWidth="1"/>
    <col min="15" max="15" width="7.5703125" style="92" customWidth="1"/>
    <col min="16" max="16" width="1.5703125" style="92" customWidth="1"/>
    <col min="17" max="17" width="11.140625" style="92" customWidth="1"/>
    <col min="18" max="18" width="12" style="92" customWidth="1"/>
    <col min="19" max="19" width="8.85546875" style="92" customWidth="1"/>
    <col min="20" max="20" width="8.42578125" style="92" customWidth="1"/>
    <col min="21" max="21" width="2" style="92" customWidth="1"/>
    <col min="22" max="16384" width="9.140625" style="92"/>
  </cols>
  <sheetData>
    <row r="1" spans="2:20" ht="15.75" x14ac:dyDescent="0.2">
      <c r="B1" s="193" t="s">
        <v>85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</row>
    <row r="2" spans="2:20" ht="6" customHeight="1" x14ac:dyDescent="0.2"/>
    <row r="3" spans="2:20" ht="15" customHeight="1" x14ac:dyDescent="0.25">
      <c r="B3" s="185" t="s">
        <v>61</v>
      </c>
      <c r="C3" s="187" t="s">
        <v>21</v>
      </c>
      <c r="D3" s="187"/>
      <c r="E3" s="187"/>
      <c r="F3" s="187"/>
      <c r="G3" s="187"/>
      <c r="H3" s="187"/>
      <c r="I3" s="187"/>
      <c r="K3" s="188" t="s">
        <v>19</v>
      </c>
      <c r="L3" s="189"/>
      <c r="M3" s="189"/>
      <c r="N3" s="189"/>
      <c r="O3" s="190"/>
      <c r="Q3" s="128" t="s">
        <v>0</v>
      </c>
      <c r="R3" s="129" t="s">
        <v>20</v>
      </c>
      <c r="S3" s="130"/>
      <c r="T3" s="131"/>
    </row>
    <row r="4" spans="2:20" ht="15" customHeight="1" x14ac:dyDescent="0.25">
      <c r="B4" s="186"/>
      <c r="C4" s="154" t="s">
        <v>11</v>
      </c>
      <c r="D4" s="154" t="s">
        <v>4</v>
      </c>
      <c r="E4" s="154" t="s">
        <v>5</v>
      </c>
      <c r="F4" s="154" t="s">
        <v>12</v>
      </c>
      <c r="G4" s="154" t="s">
        <v>9</v>
      </c>
      <c r="H4" s="154" t="s">
        <v>13</v>
      </c>
      <c r="I4" s="154" t="s">
        <v>14</v>
      </c>
      <c r="J4" s="124"/>
      <c r="K4" s="154" t="s">
        <v>4</v>
      </c>
      <c r="L4" s="154" t="s">
        <v>8</v>
      </c>
      <c r="M4" s="154" t="s">
        <v>9</v>
      </c>
      <c r="N4" s="154" t="s">
        <v>13</v>
      </c>
      <c r="O4" s="154" t="s">
        <v>14</v>
      </c>
      <c r="P4" s="124"/>
      <c r="Q4" s="154" t="s">
        <v>4</v>
      </c>
      <c r="R4" s="155" t="s">
        <v>9</v>
      </c>
      <c r="S4" s="155" t="s">
        <v>13</v>
      </c>
      <c r="T4" s="155" t="s">
        <v>14</v>
      </c>
    </row>
    <row r="5" spans="2:20" ht="15.75" x14ac:dyDescent="0.25">
      <c r="B5" s="132" t="s">
        <v>16</v>
      </c>
      <c r="C5" s="86">
        <v>2</v>
      </c>
      <c r="D5" s="87">
        <v>6</v>
      </c>
      <c r="E5" s="87">
        <v>12</v>
      </c>
      <c r="F5" s="86">
        <v>49</v>
      </c>
      <c r="G5" s="86">
        <v>20</v>
      </c>
      <c r="H5" s="88">
        <v>373</v>
      </c>
      <c r="I5" s="107">
        <v>0.7</v>
      </c>
      <c r="J5" s="137"/>
      <c r="K5" s="86">
        <v>3</v>
      </c>
      <c r="L5" s="86">
        <v>10</v>
      </c>
      <c r="M5" s="86">
        <v>5</v>
      </c>
      <c r="N5" s="88">
        <v>128</v>
      </c>
      <c r="O5" s="107">
        <v>0.75</v>
      </c>
      <c r="P5" s="137"/>
      <c r="Q5" s="89">
        <v>2</v>
      </c>
      <c r="R5" s="86">
        <v>2</v>
      </c>
      <c r="S5" s="86">
        <v>59</v>
      </c>
      <c r="T5" s="107">
        <v>0.4</v>
      </c>
    </row>
    <row r="6" spans="2:20" ht="15.75" x14ac:dyDescent="0.25">
      <c r="B6" s="132" t="s">
        <v>17</v>
      </c>
      <c r="C6" s="86">
        <v>2</v>
      </c>
      <c r="D6" s="87">
        <v>13</v>
      </c>
      <c r="E6" s="87">
        <v>78</v>
      </c>
      <c r="F6" s="86">
        <v>196</v>
      </c>
      <c r="G6" s="86">
        <v>133</v>
      </c>
      <c r="H6" s="88">
        <v>2993</v>
      </c>
      <c r="I6" s="107">
        <v>0.71</v>
      </c>
      <c r="J6" s="137"/>
      <c r="K6" s="86">
        <v>8</v>
      </c>
      <c r="L6" s="86">
        <v>28</v>
      </c>
      <c r="M6" s="86">
        <v>16</v>
      </c>
      <c r="N6" s="88">
        <v>489</v>
      </c>
      <c r="O6" s="163">
        <f>59%</f>
        <v>0.59</v>
      </c>
      <c r="P6" s="112">
        <v>0.5</v>
      </c>
      <c r="Q6" s="89">
        <v>4</v>
      </c>
      <c r="R6" s="86">
        <v>5</v>
      </c>
      <c r="S6" s="86">
        <v>165</v>
      </c>
      <c r="T6" s="107">
        <v>0.4</v>
      </c>
    </row>
    <row r="7" spans="2:20" ht="15.75" x14ac:dyDescent="0.25">
      <c r="B7" s="132" t="s">
        <v>30</v>
      </c>
      <c r="C7" s="86">
        <v>4</v>
      </c>
      <c r="D7" s="87">
        <v>8</v>
      </c>
      <c r="E7" s="87">
        <v>49</v>
      </c>
      <c r="F7" s="86">
        <v>76</v>
      </c>
      <c r="G7" s="86">
        <v>18</v>
      </c>
      <c r="H7" s="88">
        <v>523</v>
      </c>
      <c r="I7" s="107">
        <v>0.69</v>
      </c>
      <c r="J7" s="137"/>
      <c r="K7" s="86">
        <v>8</v>
      </c>
      <c r="L7" s="86">
        <v>9</v>
      </c>
      <c r="M7" s="86">
        <v>7</v>
      </c>
      <c r="N7" s="88">
        <v>175</v>
      </c>
      <c r="O7" s="133">
        <v>0.67</v>
      </c>
      <c r="P7" s="137"/>
      <c r="Q7" s="104">
        <v>8</v>
      </c>
      <c r="R7" s="105">
        <v>3</v>
      </c>
      <c r="S7" s="105">
        <v>115</v>
      </c>
      <c r="T7" s="164">
        <v>0.59</v>
      </c>
    </row>
    <row r="8" spans="2:20" ht="15.75" x14ac:dyDescent="0.25">
      <c r="B8" s="132" t="s">
        <v>18</v>
      </c>
      <c r="C8" s="161">
        <v>3</v>
      </c>
      <c r="D8" s="161">
        <v>7</v>
      </c>
      <c r="E8" s="161">
        <v>50</v>
      </c>
      <c r="F8" s="161">
        <v>91</v>
      </c>
      <c r="G8" s="161">
        <v>44</v>
      </c>
      <c r="H8" s="161">
        <v>1106</v>
      </c>
      <c r="I8" s="162">
        <v>0.65</v>
      </c>
      <c r="J8" s="91"/>
      <c r="K8" s="161">
        <v>7</v>
      </c>
      <c r="L8" s="161">
        <v>19</v>
      </c>
      <c r="M8" s="161">
        <v>7</v>
      </c>
      <c r="N8" s="161">
        <v>171</v>
      </c>
      <c r="O8" s="162">
        <v>0.73</v>
      </c>
      <c r="P8" s="91"/>
      <c r="Q8" s="161">
        <v>7</v>
      </c>
      <c r="R8" s="161">
        <v>3</v>
      </c>
      <c r="S8" s="161">
        <v>76</v>
      </c>
      <c r="T8" s="162">
        <v>0.32</v>
      </c>
    </row>
    <row r="9" spans="2:20" ht="15.75" x14ac:dyDescent="0.25">
      <c r="B9" s="136" t="s">
        <v>72</v>
      </c>
      <c r="C9" s="102">
        <f>SUM(C5:C8)</f>
        <v>11</v>
      </c>
      <c r="D9" s="102">
        <f>SUM(D5:D8)</f>
        <v>34</v>
      </c>
      <c r="E9" s="102">
        <f>SUM(E5:E8)</f>
        <v>189</v>
      </c>
      <c r="F9" s="102">
        <f t="shared" ref="F9:H9" si="0">SUM(F5:F8)</f>
        <v>412</v>
      </c>
      <c r="G9" s="102">
        <f t="shared" si="0"/>
        <v>215</v>
      </c>
      <c r="H9" s="102">
        <f t="shared" si="0"/>
        <v>4995</v>
      </c>
      <c r="I9" s="103">
        <f>SUM(I5:I8)/4</f>
        <v>0.68749999999999989</v>
      </c>
      <c r="J9" s="91"/>
      <c r="K9" s="102">
        <f>SUM(K5:K8)</f>
        <v>26</v>
      </c>
      <c r="L9" s="102">
        <f>SUM(L5:L8)</f>
        <v>66</v>
      </c>
      <c r="M9" s="102">
        <f>SUM(M5:M8)</f>
        <v>35</v>
      </c>
      <c r="N9" s="102">
        <f>SUM(N5:N8)</f>
        <v>963</v>
      </c>
      <c r="O9" s="103">
        <f>SUM(O5:O8)/4</f>
        <v>0.68499999999999994</v>
      </c>
      <c r="P9" s="91"/>
      <c r="Q9" s="102">
        <f>SUM(Q5:Q8)</f>
        <v>21</v>
      </c>
      <c r="R9" s="102">
        <f>SUM(R5:R8)</f>
        <v>13</v>
      </c>
      <c r="S9" s="102">
        <f>SUM(S5:S8)</f>
        <v>415</v>
      </c>
      <c r="T9" s="103">
        <f>SUM(T5:T8)/4</f>
        <v>0.42750000000000005</v>
      </c>
    </row>
    <row r="10" spans="2:20" ht="5.25" customHeight="1" x14ac:dyDescent="0.2">
      <c r="K10" s="137"/>
      <c r="L10" s="137"/>
      <c r="M10" s="137"/>
      <c r="N10" s="137"/>
      <c r="O10" s="137"/>
    </row>
    <row r="11" spans="2:20" ht="15.75" x14ac:dyDescent="0.25">
      <c r="B11" s="185" t="s">
        <v>60</v>
      </c>
      <c r="C11" s="187" t="s">
        <v>21</v>
      </c>
      <c r="D11" s="187"/>
      <c r="E11" s="187"/>
      <c r="F11" s="187"/>
      <c r="G11" s="187"/>
      <c r="H11" s="187"/>
      <c r="I11" s="187"/>
      <c r="K11" s="188" t="s">
        <v>19</v>
      </c>
      <c r="L11" s="189"/>
      <c r="M11" s="189"/>
      <c r="N11" s="189"/>
      <c r="O11" s="190"/>
      <c r="Q11" s="192" t="s">
        <v>20</v>
      </c>
      <c r="R11" s="192"/>
      <c r="S11" s="192"/>
      <c r="T11" s="192"/>
    </row>
    <row r="12" spans="2:20" ht="15.75" x14ac:dyDescent="0.25">
      <c r="B12" s="186"/>
      <c r="C12" s="132" t="s">
        <v>11</v>
      </c>
      <c r="D12" s="132" t="s">
        <v>4</v>
      </c>
      <c r="E12" s="132" t="s">
        <v>5</v>
      </c>
      <c r="F12" s="132" t="s">
        <v>12</v>
      </c>
      <c r="G12" s="132" t="s">
        <v>9</v>
      </c>
      <c r="H12" s="132" t="s">
        <v>13</v>
      </c>
      <c r="I12" s="132" t="s">
        <v>14</v>
      </c>
      <c r="J12" s="99"/>
      <c r="K12" s="132" t="s">
        <v>4</v>
      </c>
      <c r="L12" s="132" t="s">
        <v>8</v>
      </c>
      <c r="M12" s="132" t="s">
        <v>9</v>
      </c>
      <c r="N12" s="132" t="s">
        <v>13</v>
      </c>
      <c r="O12" s="132" t="s">
        <v>14</v>
      </c>
      <c r="P12" s="99"/>
      <c r="Q12" s="132" t="s">
        <v>4</v>
      </c>
      <c r="R12" s="156" t="s">
        <v>9</v>
      </c>
      <c r="S12" s="156" t="s">
        <v>13</v>
      </c>
      <c r="T12" s="156" t="s">
        <v>14</v>
      </c>
    </row>
    <row r="13" spans="2:20" ht="17.25" customHeight="1" x14ac:dyDescent="0.25">
      <c r="B13" s="132" t="s">
        <v>15</v>
      </c>
      <c r="C13" s="108">
        <v>1</v>
      </c>
      <c r="D13" s="108">
        <v>9</v>
      </c>
      <c r="E13" s="108">
        <v>140</v>
      </c>
      <c r="F13" s="108">
        <v>280</v>
      </c>
      <c r="G13" s="108">
        <v>166</v>
      </c>
      <c r="H13" s="108">
        <v>3402</v>
      </c>
      <c r="I13" s="139">
        <v>0.65</v>
      </c>
      <c r="J13" s="140"/>
      <c r="K13" s="108">
        <v>9</v>
      </c>
      <c r="L13" s="108">
        <v>50</v>
      </c>
      <c r="M13" s="108">
        <v>43</v>
      </c>
      <c r="N13" s="108">
        <v>1086</v>
      </c>
      <c r="O13" s="139">
        <v>0.64</v>
      </c>
      <c r="P13" s="140"/>
      <c r="Q13" s="108">
        <v>9</v>
      </c>
      <c r="R13" s="108">
        <v>17</v>
      </c>
      <c r="S13" s="108">
        <v>410</v>
      </c>
      <c r="T13" s="139">
        <v>0.28999999999999998</v>
      </c>
    </row>
    <row r="14" spans="2:20" ht="17.25" customHeight="1" x14ac:dyDescent="0.25">
      <c r="B14" s="132" t="s">
        <v>22</v>
      </c>
      <c r="C14" s="108">
        <v>4</v>
      </c>
      <c r="D14" s="108">
        <v>21</v>
      </c>
      <c r="E14" s="108">
        <v>447</v>
      </c>
      <c r="F14" s="108">
        <v>727</v>
      </c>
      <c r="G14" s="108">
        <v>447</v>
      </c>
      <c r="H14" s="108">
        <v>11459</v>
      </c>
      <c r="I14" s="139">
        <v>0.66</v>
      </c>
      <c r="J14" s="141"/>
      <c r="K14" s="108">
        <v>21</v>
      </c>
      <c r="L14" s="108">
        <v>137</v>
      </c>
      <c r="M14" s="108">
        <v>74</v>
      </c>
      <c r="N14" s="108">
        <v>2215</v>
      </c>
      <c r="O14" s="139">
        <v>0.6</v>
      </c>
      <c r="P14" s="141"/>
      <c r="Q14" s="108">
        <v>18</v>
      </c>
      <c r="R14" s="108">
        <v>36</v>
      </c>
      <c r="S14" s="108">
        <v>1120</v>
      </c>
      <c r="T14" s="139">
        <v>0.43</v>
      </c>
    </row>
    <row r="15" spans="2:20" ht="17.25" customHeight="1" x14ac:dyDescent="0.25">
      <c r="B15" s="132" t="s">
        <v>23</v>
      </c>
      <c r="C15" s="108">
        <v>2</v>
      </c>
      <c r="D15" s="108">
        <v>23</v>
      </c>
      <c r="E15" s="108">
        <v>184</v>
      </c>
      <c r="F15" s="108">
        <v>324</v>
      </c>
      <c r="G15" s="108">
        <v>156</v>
      </c>
      <c r="H15" s="108">
        <v>3982</v>
      </c>
      <c r="I15" s="139">
        <v>0.68600000000000005</v>
      </c>
      <c r="J15" s="141"/>
      <c r="K15" s="108">
        <v>23</v>
      </c>
      <c r="L15" s="108">
        <v>76</v>
      </c>
      <c r="M15" s="108">
        <v>33</v>
      </c>
      <c r="N15" s="108">
        <v>787</v>
      </c>
      <c r="O15" s="139">
        <v>0.59430000000000005</v>
      </c>
      <c r="P15" s="141"/>
      <c r="Q15" s="108">
        <v>21</v>
      </c>
      <c r="R15" s="108">
        <v>10</v>
      </c>
      <c r="S15" s="108">
        <v>270</v>
      </c>
      <c r="T15" s="139">
        <v>0.36730000000000002</v>
      </c>
    </row>
    <row r="16" spans="2:20" ht="17.25" customHeight="1" x14ac:dyDescent="0.25">
      <c r="B16" s="132" t="s">
        <v>24</v>
      </c>
      <c r="C16" s="108">
        <v>1</v>
      </c>
      <c r="D16" s="108">
        <v>8</v>
      </c>
      <c r="E16" s="108">
        <v>132</v>
      </c>
      <c r="F16" s="108">
        <v>206</v>
      </c>
      <c r="G16" s="108">
        <v>88</v>
      </c>
      <c r="H16" s="108">
        <v>2177</v>
      </c>
      <c r="I16" s="139">
        <v>0.6</v>
      </c>
      <c r="J16" s="141"/>
      <c r="K16" s="108">
        <v>8</v>
      </c>
      <c r="L16" s="108">
        <v>39</v>
      </c>
      <c r="M16" s="108">
        <v>26</v>
      </c>
      <c r="N16" s="108">
        <v>722</v>
      </c>
      <c r="O16" s="139">
        <v>0.51</v>
      </c>
      <c r="P16" s="141"/>
      <c r="Q16" s="108">
        <v>7</v>
      </c>
      <c r="R16" s="108">
        <v>3</v>
      </c>
      <c r="S16" s="108">
        <v>81</v>
      </c>
      <c r="T16" s="139">
        <v>0.41</v>
      </c>
    </row>
    <row r="17" spans="2:20" ht="17.25" customHeight="1" x14ac:dyDescent="0.25">
      <c r="B17" s="132" t="s">
        <v>58</v>
      </c>
      <c r="C17" s="108">
        <v>1</v>
      </c>
      <c r="D17" s="108">
        <v>9</v>
      </c>
      <c r="E17" s="108">
        <v>75</v>
      </c>
      <c r="F17" s="108">
        <v>120</v>
      </c>
      <c r="G17" s="108">
        <v>73</v>
      </c>
      <c r="H17" s="108">
        <v>1517</v>
      </c>
      <c r="I17" s="139">
        <v>0.73</v>
      </c>
      <c r="J17" s="141"/>
      <c r="K17" s="108">
        <v>7</v>
      </c>
      <c r="L17" s="108">
        <v>27</v>
      </c>
      <c r="M17" s="108">
        <v>18</v>
      </c>
      <c r="N17" s="108">
        <v>500</v>
      </c>
      <c r="O17" s="139">
        <v>0.83</v>
      </c>
      <c r="P17" s="141"/>
      <c r="Q17" s="108">
        <v>6</v>
      </c>
      <c r="R17" s="108">
        <v>3</v>
      </c>
      <c r="S17" s="108">
        <v>88</v>
      </c>
      <c r="T17" s="139">
        <v>0.82</v>
      </c>
    </row>
    <row r="18" spans="2:20" ht="17.25" customHeight="1" x14ac:dyDescent="0.25">
      <c r="B18" s="142" t="s">
        <v>72</v>
      </c>
      <c r="C18" s="143">
        <f>SUM(C13:C17)</f>
        <v>9</v>
      </c>
      <c r="D18" s="143">
        <f t="shared" ref="D18:H18" si="1">SUM(D13:D17)</f>
        <v>70</v>
      </c>
      <c r="E18" s="143">
        <f t="shared" si="1"/>
        <v>978</v>
      </c>
      <c r="F18" s="143">
        <f t="shared" si="1"/>
        <v>1657</v>
      </c>
      <c r="G18" s="143">
        <f t="shared" si="1"/>
        <v>930</v>
      </c>
      <c r="H18" s="143">
        <f t="shared" si="1"/>
        <v>22537</v>
      </c>
      <c r="I18" s="103">
        <f>SUM(I13:I17)/5</f>
        <v>0.66520000000000001</v>
      </c>
      <c r="J18" s="91"/>
      <c r="K18" s="102">
        <f>SUM(K13:K17)</f>
        <v>68</v>
      </c>
      <c r="L18" s="102">
        <f>SUM(L13:L17)</f>
        <v>329</v>
      </c>
      <c r="M18" s="102">
        <f>SUM(M13:M17)</f>
        <v>194</v>
      </c>
      <c r="N18" s="102">
        <f>SUM(N13:N17)</f>
        <v>5310</v>
      </c>
      <c r="O18" s="103">
        <f>SUM(O13:O17)/5</f>
        <v>0.63485999999999998</v>
      </c>
      <c r="P18" s="91"/>
      <c r="Q18" s="102">
        <f>SUM(Q13:Q17)</f>
        <v>61</v>
      </c>
      <c r="R18" s="102">
        <f>SUM(R13:R17)</f>
        <v>69</v>
      </c>
      <c r="S18" s="102">
        <f>SUM(S13:S17)</f>
        <v>1969</v>
      </c>
      <c r="T18" s="103">
        <f>SUM(T13:T17)/5</f>
        <v>0.46345999999999998</v>
      </c>
    </row>
    <row r="19" spans="2:20" ht="5.25" customHeight="1" x14ac:dyDescent="0.2"/>
    <row r="20" spans="2:20" ht="15.75" customHeight="1" x14ac:dyDescent="0.25">
      <c r="B20" s="185" t="s">
        <v>59</v>
      </c>
      <c r="C20" s="187" t="s">
        <v>21</v>
      </c>
      <c r="D20" s="187"/>
      <c r="E20" s="187"/>
      <c r="F20" s="187"/>
      <c r="G20" s="187"/>
      <c r="H20" s="187"/>
      <c r="I20" s="187"/>
      <c r="K20" s="188" t="s">
        <v>19</v>
      </c>
      <c r="L20" s="189"/>
      <c r="M20" s="189"/>
      <c r="N20" s="189"/>
      <c r="O20" s="190"/>
      <c r="Q20" s="192" t="s">
        <v>20</v>
      </c>
      <c r="R20" s="192"/>
      <c r="S20" s="192"/>
      <c r="T20" s="192"/>
    </row>
    <row r="21" spans="2:20" ht="15.75" x14ac:dyDescent="0.25">
      <c r="B21" s="186"/>
      <c r="C21" s="154" t="s">
        <v>11</v>
      </c>
      <c r="D21" s="154" t="s">
        <v>4</v>
      </c>
      <c r="E21" s="154" t="s">
        <v>5</v>
      </c>
      <c r="F21" s="154" t="s">
        <v>12</v>
      </c>
      <c r="G21" s="154" t="s">
        <v>9</v>
      </c>
      <c r="H21" s="154" t="s">
        <v>13</v>
      </c>
      <c r="I21" s="154" t="s">
        <v>14</v>
      </c>
      <c r="J21" s="124"/>
      <c r="K21" s="154" t="s">
        <v>4</v>
      </c>
      <c r="L21" s="154" t="s">
        <v>8</v>
      </c>
      <c r="M21" s="154" t="s">
        <v>9</v>
      </c>
      <c r="N21" s="154" t="s">
        <v>13</v>
      </c>
      <c r="O21" s="154" t="s">
        <v>14</v>
      </c>
      <c r="P21" s="124"/>
      <c r="Q21" s="154" t="s">
        <v>4</v>
      </c>
      <c r="R21" s="155" t="s">
        <v>9</v>
      </c>
      <c r="S21" s="155" t="s">
        <v>13</v>
      </c>
      <c r="T21" s="155" t="s">
        <v>14</v>
      </c>
    </row>
    <row r="22" spans="2:20" ht="15.75" x14ac:dyDescent="0.25">
      <c r="B22" s="132" t="s">
        <v>25</v>
      </c>
      <c r="C22" s="86">
        <v>1</v>
      </c>
      <c r="D22" s="87">
        <v>19</v>
      </c>
      <c r="E22" s="87">
        <v>68</v>
      </c>
      <c r="F22" s="86">
        <v>317</v>
      </c>
      <c r="G22" s="86">
        <v>133</v>
      </c>
      <c r="H22" s="88">
        <v>2361</v>
      </c>
      <c r="I22" s="107">
        <v>0.64</v>
      </c>
      <c r="J22" s="137"/>
      <c r="K22" s="86">
        <v>18</v>
      </c>
      <c r="L22" s="86">
        <v>40</v>
      </c>
      <c r="M22" s="86">
        <v>23</v>
      </c>
      <c r="N22" s="88">
        <v>517</v>
      </c>
      <c r="O22" s="107">
        <v>0.55000000000000004</v>
      </c>
      <c r="P22" s="137"/>
      <c r="Q22" s="89">
        <v>19</v>
      </c>
      <c r="R22" s="86">
        <v>13</v>
      </c>
      <c r="S22" s="86">
        <v>231</v>
      </c>
      <c r="T22" s="107">
        <v>0.28999999999999998</v>
      </c>
    </row>
    <row r="23" spans="2:20" ht="15.75" x14ac:dyDescent="0.25">
      <c r="B23" s="132" t="s">
        <v>26</v>
      </c>
      <c r="C23" s="86">
        <v>1</v>
      </c>
      <c r="D23" s="87">
        <v>28</v>
      </c>
      <c r="E23" s="87">
        <v>469</v>
      </c>
      <c r="F23" s="86">
        <v>814</v>
      </c>
      <c r="G23" s="86">
        <v>412</v>
      </c>
      <c r="H23" s="88">
        <v>10631</v>
      </c>
      <c r="I23" s="107">
        <v>0.55000000000000004</v>
      </c>
      <c r="J23" s="137"/>
      <c r="K23" s="86">
        <v>21</v>
      </c>
      <c r="L23" s="86">
        <v>203</v>
      </c>
      <c r="M23" s="86">
        <v>62</v>
      </c>
      <c r="N23" s="88">
        <v>1796</v>
      </c>
      <c r="O23" s="107">
        <v>0.44</v>
      </c>
      <c r="P23" s="144"/>
      <c r="Q23" s="89">
        <v>20</v>
      </c>
      <c r="R23" s="86">
        <v>27</v>
      </c>
      <c r="S23" s="86">
        <v>852</v>
      </c>
      <c r="T23" s="107">
        <v>0.28999999999999998</v>
      </c>
    </row>
    <row r="24" spans="2:20" ht="15.75" x14ac:dyDescent="0.25">
      <c r="B24" s="132" t="s">
        <v>76</v>
      </c>
      <c r="C24" s="165">
        <v>1</v>
      </c>
      <c r="D24" s="166">
        <v>4</v>
      </c>
      <c r="E24" s="166">
        <v>52</v>
      </c>
      <c r="F24" s="166">
        <v>132</v>
      </c>
      <c r="G24" s="166">
        <v>96</v>
      </c>
      <c r="H24" s="166">
        <v>2131</v>
      </c>
      <c r="I24" s="167">
        <f>6000%/100</f>
        <v>0.6</v>
      </c>
      <c r="J24" s="99"/>
      <c r="K24" s="166">
        <v>4</v>
      </c>
      <c r="L24" s="166">
        <v>26</v>
      </c>
      <c r="M24" s="166">
        <v>22</v>
      </c>
      <c r="N24" s="166">
        <v>620</v>
      </c>
      <c r="O24" s="167">
        <v>0.48</v>
      </c>
      <c r="P24" s="99"/>
      <c r="Q24" s="166">
        <v>3</v>
      </c>
      <c r="R24" s="166">
        <v>4</v>
      </c>
      <c r="S24" s="166">
        <v>187</v>
      </c>
      <c r="T24" s="167">
        <f>3300%/100</f>
        <v>0.33</v>
      </c>
    </row>
    <row r="25" spans="2:20" ht="15.75" x14ac:dyDescent="0.25">
      <c r="B25" s="142" t="s">
        <v>72</v>
      </c>
      <c r="C25" s="102">
        <f>SUM(C22:C24)</f>
        <v>3</v>
      </c>
      <c r="D25" s="102">
        <f t="shared" ref="D25:H25" si="2">SUM(D22:D24)</f>
        <v>51</v>
      </c>
      <c r="E25" s="102">
        <f t="shared" si="2"/>
        <v>589</v>
      </c>
      <c r="F25" s="102">
        <f t="shared" si="2"/>
        <v>1263</v>
      </c>
      <c r="G25" s="102">
        <f t="shared" si="2"/>
        <v>641</v>
      </c>
      <c r="H25" s="102">
        <f t="shared" si="2"/>
        <v>15123</v>
      </c>
      <c r="I25" s="103">
        <f>SUM(I22:I24)/3</f>
        <v>0.59666666666666668</v>
      </c>
      <c r="K25" s="93">
        <f t="shared" ref="K25" si="3">SUM(K22:K24)</f>
        <v>43</v>
      </c>
      <c r="L25" s="93">
        <f t="shared" ref="L25" si="4">SUM(L22:L24)</f>
        <v>269</v>
      </c>
      <c r="M25" s="93">
        <f t="shared" ref="M25" si="5">SUM(M22:M24)</f>
        <v>107</v>
      </c>
      <c r="N25" s="93">
        <f t="shared" ref="N25" si="6">SUM(N22:N24)</f>
        <v>2933</v>
      </c>
      <c r="O25" s="94">
        <f>SUM(O22:O24)/3</f>
        <v>0.49</v>
      </c>
      <c r="Q25" s="93">
        <f t="shared" ref="Q25" si="7">SUM(Q22:Q24)</f>
        <v>42</v>
      </c>
      <c r="R25" s="93">
        <f t="shared" ref="R25" si="8">SUM(R22:R24)</f>
        <v>44</v>
      </c>
      <c r="S25" s="93">
        <f t="shared" ref="S25" si="9">SUM(S22:S24)</f>
        <v>1270</v>
      </c>
      <c r="T25" s="94">
        <f>SUM(T22:T24)/3</f>
        <v>0.30333333333333329</v>
      </c>
    </row>
    <row r="26" spans="2:20" ht="6.75" customHeight="1" x14ac:dyDescent="0.2"/>
    <row r="27" spans="2:20" ht="15.75" x14ac:dyDescent="0.25">
      <c r="B27" s="185" t="s">
        <v>73</v>
      </c>
      <c r="C27" s="187" t="s">
        <v>21</v>
      </c>
      <c r="D27" s="187"/>
      <c r="E27" s="187"/>
      <c r="F27" s="187"/>
      <c r="G27" s="187"/>
      <c r="H27" s="187"/>
      <c r="I27" s="187"/>
      <c r="K27" s="188" t="s">
        <v>19</v>
      </c>
      <c r="L27" s="189"/>
      <c r="M27" s="189"/>
      <c r="N27" s="189"/>
      <c r="O27" s="190"/>
      <c r="Q27" s="192" t="s">
        <v>20</v>
      </c>
      <c r="R27" s="192"/>
      <c r="S27" s="192"/>
      <c r="T27" s="192"/>
    </row>
    <row r="28" spans="2:20" ht="18.75" customHeight="1" x14ac:dyDescent="0.25">
      <c r="B28" s="186"/>
      <c r="C28" s="145" t="s">
        <v>11</v>
      </c>
      <c r="D28" s="145" t="s">
        <v>4</v>
      </c>
      <c r="E28" s="145" t="s">
        <v>5</v>
      </c>
      <c r="F28" s="145" t="s">
        <v>12</v>
      </c>
      <c r="G28" s="145" t="s">
        <v>9</v>
      </c>
      <c r="H28" s="145" t="s">
        <v>13</v>
      </c>
      <c r="I28" s="145" t="s">
        <v>14</v>
      </c>
      <c r="J28" s="99"/>
      <c r="K28" s="145" t="s">
        <v>4</v>
      </c>
      <c r="L28" s="145" t="s">
        <v>8</v>
      </c>
      <c r="M28" s="145" t="s">
        <v>9</v>
      </c>
      <c r="N28" s="145" t="s">
        <v>13</v>
      </c>
      <c r="O28" s="145" t="s">
        <v>14</v>
      </c>
      <c r="P28" s="99"/>
      <c r="Q28" s="145" t="s">
        <v>4</v>
      </c>
      <c r="R28" s="146" t="s">
        <v>9</v>
      </c>
      <c r="S28" s="146" t="s">
        <v>13</v>
      </c>
      <c r="T28" s="146" t="s">
        <v>14</v>
      </c>
    </row>
    <row r="29" spans="2:20" ht="15.75" x14ac:dyDescent="0.25">
      <c r="B29" s="132" t="s">
        <v>27</v>
      </c>
      <c r="C29" s="159">
        <v>2</v>
      </c>
      <c r="D29" s="159">
        <v>15</v>
      </c>
      <c r="E29" s="159">
        <v>143</v>
      </c>
      <c r="F29" s="159">
        <v>329</v>
      </c>
      <c r="G29" s="159">
        <v>140</v>
      </c>
      <c r="H29" s="159">
        <v>3128</v>
      </c>
      <c r="I29" s="101">
        <v>0.48</v>
      </c>
      <c r="J29" s="6"/>
      <c r="K29" s="159">
        <v>14</v>
      </c>
      <c r="L29" s="159">
        <v>44</v>
      </c>
      <c r="M29" s="159">
        <v>30</v>
      </c>
      <c r="N29" s="159">
        <v>654</v>
      </c>
      <c r="O29" s="101">
        <v>0.49</v>
      </c>
      <c r="P29" s="6"/>
      <c r="Q29" s="159">
        <v>13</v>
      </c>
      <c r="R29" s="159">
        <v>13</v>
      </c>
      <c r="S29" s="159">
        <v>327</v>
      </c>
      <c r="T29" s="101">
        <v>0.39</v>
      </c>
    </row>
    <row r="30" spans="2:20" ht="15.75" x14ac:dyDescent="0.25">
      <c r="B30" s="132" t="s">
        <v>28</v>
      </c>
      <c r="C30" s="159">
        <v>1</v>
      </c>
      <c r="D30" s="159">
        <v>7</v>
      </c>
      <c r="E30" s="159">
        <v>29</v>
      </c>
      <c r="F30" s="159">
        <v>73</v>
      </c>
      <c r="G30" s="159">
        <v>36</v>
      </c>
      <c r="H30" s="159">
        <v>921</v>
      </c>
      <c r="I30" s="101">
        <v>0.63</v>
      </c>
      <c r="J30" s="6"/>
      <c r="K30" s="159">
        <v>5</v>
      </c>
      <c r="L30" s="159">
        <v>14</v>
      </c>
      <c r="M30" s="159">
        <v>6</v>
      </c>
      <c r="N30" s="159">
        <v>121</v>
      </c>
      <c r="O30" s="101">
        <v>0.53</v>
      </c>
      <c r="P30" s="6"/>
      <c r="Q30" s="159">
        <v>3</v>
      </c>
      <c r="R30" s="159">
        <v>1</v>
      </c>
      <c r="S30" s="159">
        <v>22</v>
      </c>
      <c r="T30" s="101">
        <v>0.4</v>
      </c>
    </row>
    <row r="31" spans="2:20" ht="15.75" x14ac:dyDescent="0.25">
      <c r="B31" s="132" t="s">
        <v>29</v>
      </c>
      <c r="C31" s="159">
        <v>2</v>
      </c>
      <c r="D31" s="159">
        <v>8</v>
      </c>
      <c r="E31" s="159">
        <v>58</v>
      </c>
      <c r="F31" s="159">
        <v>75</v>
      </c>
      <c r="G31" s="159">
        <v>43</v>
      </c>
      <c r="H31" s="159">
        <v>1239</v>
      </c>
      <c r="I31" s="101">
        <v>0.36</v>
      </c>
      <c r="J31" s="6"/>
      <c r="K31" s="159">
        <v>4</v>
      </c>
      <c r="L31" s="159">
        <v>19</v>
      </c>
      <c r="M31" s="159">
        <v>10</v>
      </c>
      <c r="N31" s="159">
        <v>368</v>
      </c>
      <c r="O31" s="101">
        <v>0.5</v>
      </c>
      <c r="P31" s="6"/>
      <c r="Q31" s="159">
        <v>4</v>
      </c>
      <c r="R31" s="159">
        <v>3</v>
      </c>
      <c r="S31" s="159">
        <v>102</v>
      </c>
      <c r="T31" s="101">
        <v>0.8</v>
      </c>
    </row>
    <row r="32" spans="2:20" ht="15.75" x14ac:dyDescent="0.25">
      <c r="B32" s="142" t="s">
        <v>72</v>
      </c>
      <c r="C32" s="157">
        <f t="shared" ref="C32:H32" si="10">SUM(C29:C31)</f>
        <v>5</v>
      </c>
      <c r="D32" s="157">
        <f>SUM(D29:D31)</f>
        <v>30</v>
      </c>
      <c r="E32" s="157">
        <f t="shared" si="10"/>
        <v>230</v>
      </c>
      <c r="F32" s="157">
        <f t="shared" si="10"/>
        <v>477</v>
      </c>
      <c r="G32" s="157">
        <f t="shared" si="10"/>
        <v>219</v>
      </c>
      <c r="H32" s="157">
        <f t="shared" si="10"/>
        <v>5288</v>
      </c>
      <c r="I32" s="158">
        <f>SUM(I29:I31)/3</f>
        <v>0.48999999999999994</v>
      </c>
      <c r="J32" s="2"/>
      <c r="K32" s="157">
        <f>SUM(K29:K31)</f>
        <v>23</v>
      </c>
      <c r="L32" s="157">
        <f>SUM(L29:L31)</f>
        <v>77</v>
      </c>
      <c r="M32" s="157">
        <f>SUM(M29:M31)</f>
        <v>46</v>
      </c>
      <c r="N32" s="157">
        <f>SUM(N29:N31)</f>
        <v>1143</v>
      </c>
      <c r="O32" s="158">
        <f>SUM(O29:O31)/3</f>
        <v>0.50666666666666671</v>
      </c>
      <c r="P32" s="2"/>
      <c r="Q32" s="157">
        <f>SUM(Q29:Q31)</f>
        <v>20</v>
      </c>
      <c r="R32" s="157">
        <f>SUM(R29:R31)</f>
        <v>17</v>
      </c>
      <c r="S32" s="157">
        <f>SUM(S29:S31)</f>
        <v>451</v>
      </c>
      <c r="T32" s="158">
        <f>SUM(T29:T31)/3</f>
        <v>0.53</v>
      </c>
    </row>
    <row r="33" spans="2:22" ht="7.5" customHeight="1" x14ac:dyDescent="0.2"/>
    <row r="34" spans="2:22" ht="15" customHeight="1" x14ac:dyDescent="0.25">
      <c r="B34" s="185" t="s">
        <v>68</v>
      </c>
      <c r="C34" s="187" t="s">
        <v>21</v>
      </c>
      <c r="D34" s="187"/>
      <c r="E34" s="187"/>
      <c r="F34" s="187"/>
      <c r="G34" s="187"/>
      <c r="H34" s="187"/>
      <c r="I34" s="187"/>
      <c r="K34" s="188" t="s">
        <v>19</v>
      </c>
      <c r="L34" s="189"/>
      <c r="M34" s="189"/>
      <c r="N34" s="189"/>
      <c r="O34" s="190"/>
      <c r="Q34" s="192" t="s">
        <v>20</v>
      </c>
      <c r="R34" s="192"/>
      <c r="S34" s="192"/>
      <c r="T34" s="192"/>
    </row>
    <row r="35" spans="2:22" ht="15" customHeight="1" x14ac:dyDescent="0.25">
      <c r="B35" s="186"/>
      <c r="C35" s="150" t="s">
        <v>11</v>
      </c>
      <c r="D35" s="150" t="s">
        <v>4</v>
      </c>
      <c r="E35" s="150" t="s">
        <v>5</v>
      </c>
      <c r="F35" s="150" t="s">
        <v>12</v>
      </c>
      <c r="G35" s="150" t="s">
        <v>9</v>
      </c>
      <c r="H35" s="150" t="s">
        <v>13</v>
      </c>
      <c r="I35" s="150" t="s">
        <v>14</v>
      </c>
      <c r="J35" s="124"/>
      <c r="K35" s="150" t="s">
        <v>4</v>
      </c>
      <c r="L35" s="150" t="s">
        <v>8</v>
      </c>
      <c r="M35" s="150" t="s">
        <v>9</v>
      </c>
      <c r="N35" s="150" t="s">
        <v>13</v>
      </c>
      <c r="O35" s="150" t="s">
        <v>14</v>
      </c>
      <c r="P35" s="124"/>
      <c r="Q35" s="150" t="s">
        <v>4</v>
      </c>
      <c r="R35" s="151" t="s">
        <v>9</v>
      </c>
      <c r="S35" s="151" t="s">
        <v>13</v>
      </c>
      <c r="T35" s="151" t="s">
        <v>14</v>
      </c>
    </row>
    <row r="36" spans="2:22" ht="15.75" x14ac:dyDescent="0.25">
      <c r="B36" s="132" t="s">
        <v>31</v>
      </c>
      <c r="C36" s="95">
        <v>1</v>
      </c>
      <c r="D36" s="95">
        <v>43</v>
      </c>
      <c r="E36" s="95">
        <v>287</v>
      </c>
      <c r="F36" s="95">
        <v>827</v>
      </c>
      <c r="G36" s="95">
        <v>670</v>
      </c>
      <c r="H36" s="95">
        <v>13052</v>
      </c>
      <c r="I36" s="96">
        <v>0.63</v>
      </c>
      <c r="J36" s="97"/>
      <c r="K36" s="95">
        <v>39</v>
      </c>
      <c r="L36" s="95">
        <v>170</v>
      </c>
      <c r="M36" s="95">
        <v>138</v>
      </c>
      <c r="N36" s="95">
        <v>2982</v>
      </c>
      <c r="O36" s="96">
        <v>0.6</v>
      </c>
      <c r="P36" s="97"/>
      <c r="Q36" s="95">
        <v>39</v>
      </c>
      <c r="R36" s="95">
        <v>46</v>
      </c>
      <c r="S36" s="95">
        <v>1152</v>
      </c>
      <c r="T36" s="96">
        <v>0.37</v>
      </c>
    </row>
    <row r="37" spans="2:22" ht="15.75" x14ac:dyDescent="0.25">
      <c r="B37" s="132" t="s">
        <v>32</v>
      </c>
      <c r="C37" s="95">
        <v>1</v>
      </c>
      <c r="D37" s="95">
        <v>14</v>
      </c>
      <c r="E37" s="95">
        <v>155</v>
      </c>
      <c r="F37" s="95">
        <v>223</v>
      </c>
      <c r="G37" s="95">
        <v>136</v>
      </c>
      <c r="H37" s="95">
        <v>2988</v>
      </c>
      <c r="I37" s="96">
        <v>0.55000000000000004</v>
      </c>
      <c r="J37" s="97"/>
      <c r="K37" s="95">
        <v>13</v>
      </c>
      <c r="L37" s="95">
        <v>50</v>
      </c>
      <c r="M37" s="95">
        <v>27</v>
      </c>
      <c r="N37" s="95">
        <v>543</v>
      </c>
      <c r="O37" s="96">
        <v>0.41</v>
      </c>
      <c r="P37" s="97"/>
      <c r="Q37" s="95">
        <v>12</v>
      </c>
      <c r="R37" s="95">
        <v>12</v>
      </c>
      <c r="S37" s="95">
        <v>330</v>
      </c>
      <c r="T37" s="96">
        <v>0.27</v>
      </c>
    </row>
    <row r="38" spans="2:22" ht="15.75" x14ac:dyDescent="0.25">
      <c r="B38" s="132" t="s">
        <v>33</v>
      </c>
      <c r="C38" s="95">
        <v>1</v>
      </c>
      <c r="D38" s="95">
        <v>13</v>
      </c>
      <c r="E38" s="95">
        <v>95</v>
      </c>
      <c r="F38" s="95">
        <v>178</v>
      </c>
      <c r="G38" s="95">
        <v>91</v>
      </c>
      <c r="H38" s="95">
        <v>1474</v>
      </c>
      <c r="I38" s="96">
        <v>0.45</v>
      </c>
      <c r="J38" s="97"/>
      <c r="K38" s="95">
        <v>11</v>
      </c>
      <c r="L38" s="95">
        <v>50</v>
      </c>
      <c r="M38" s="95">
        <v>23</v>
      </c>
      <c r="N38" s="95">
        <v>365</v>
      </c>
      <c r="O38" s="96">
        <v>0.46</v>
      </c>
      <c r="P38" s="97"/>
      <c r="Q38" s="95">
        <v>10</v>
      </c>
      <c r="R38" s="95">
        <v>9</v>
      </c>
      <c r="S38" s="95">
        <v>194</v>
      </c>
      <c r="T38" s="96">
        <v>0.45</v>
      </c>
    </row>
    <row r="39" spans="2:22" ht="15.75" x14ac:dyDescent="0.25">
      <c r="B39" s="132" t="s">
        <v>34</v>
      </c>
      <c r="C39" s="95">
        <v>1</v>
      </c>
      <c r="D39" s="95">
        <v>4</v>
      </c>
      <c r="E39" s="95">
        <v>27</v>
      </c>
      <c r="F39" s="95">
        <v>53</v>
      </c>
      <c r="G39" s="95">
        <v>46</v>
      </c>
      <c r="H39" s="95">
        <v>925</v>
      </c>
      <c r="I39" s="96">
        <v>0.59</v>
      </c>
      <c r="J39" s="97"/>
      <c r="K39" s="95">
        <v>3</v>
      </c>
      <c r="L39" s="95">
        <v>11</v>
      </c>
      <c r="M39" s="95">
        <v>9</v>
      </c>
      <c r="N39" s="95">
        <v>254</v>
      </c>
      <c r="O39" s="96">
        <v>0.45</v>
      </c>
      <c r="P39" s="97"/>
      <c r="Q39" s="95">
        <v>3</v>
      </c>
      <c r="R39" s="95">
        <v>3</v>
      </c>
      <c r="S39" s="95">
        <v>82</v>
      </c>
      <c r="T39" s="96">
        <v>0.62</v>
      </c>
    </row>
    <row r="40" spans="2:22" ht="15.75" x14ac:dyDescent="0.25">
      <c r="B40" s="142" t="s">
        <v>72</v>
      </c>
      <c r="C40" s="93">
        <f t="shared" ref="C40:H40" si="11">SUM(C36:C39)</f>
        <v>4</v>
      </c>
      <c r="D40" s="93">
        <f>SUM(D36:D39)</f>
        <v>74</v>
      </c>
      <c r="E40" s="93">
        <f t="shared" si="11"/>
        <v>564</v>
      </c>
      <c r="F40" s="93">
        <f t="shared" si="11"/>
        <v>1281</v>
      </c>
      <c r="G40" s="93">
        <f t="shared" si="11"/>
        <v>943</v>
      </c>
      <c r="H40" s="93">
        <f t="shared" si="11"/>
        <v>18439</v>
      </c>
      <c r="I40" s="94">
        <f>SUM(I36:I39)/4</f>
        <v>0.55500000000000005</v>
      </c>
      <c r="K40" s="93">
        <f>SUM(K36:K39)</f>
        <v>66</v>
      </c>
      <c r="L40" s="93">
        <f>SUM(L36:L39)</f>
        <v>281</v>
      </c>
      <c r="M40" s="93">
        <f>SUM(M36:M39)</f>
        <v>197</v>
      </c>
      <c r="N40" s="93">
        <f>SUM(N36:N39)</f>
        <v>4144</v>
      </c>
      <c r="O40" s="94">
        <f>SUM(O36:O39)/4</f>
        <v>0.48</v>
      </c>
      <c r="Q40" s="93">
        <f>SUM(Q36:Q39)</f>
        <v>64</v>
      </c>
      <c r="R40" s="93">
        <f>SUM(R36:R39)</f>
        <v>70</v>
      </c>
      <c r="S40" s="93">
        <f>SUM(S36:S39)</f>
        <v>1758</v>
      </c>
      <c r="T40" s="94">
        <f>SUM(T36:T39)/4</f>
        <v>0.42749999999999999</v>
      </c>
    </row>
    <row r="41" spans="2:22" ht="7.5" customHeight="1" x14ac:dyDescent="0.2"/>
    <row r="42" spans="2:22" ht="15" customHeight="1" x14ac:dyDescent="0.25">
      <c r="B42" s="185" t="s">
        <v>86</v>
      </c>
      <c r="C42" s="187" t="s">
        <v>21</v>
      </c>
      <c r="D42" s="187"/>
      <c r="E42" s="187"/>
      <c r="F42" s="187"/>
      <c r="G42" s="187"/>
      <c r="H42" s="187"/>
      <c r="I42" s="187"/>
      <c r="K42" s="188" t="s">
        <v>19</v>
      </c>
      <c r="L42" s="189"/>
      <c r="M42" s="189"/>
      <c r="N42" s="189"/>
      <c r="O42" s="190"/>
      <c r="Q42" s="191" t="s">
        <v>20</v>
      </c>
      <c r="R42" s="191"/>
      <c r="S42" s="191"/>
      <c r="T42" s="191"/>
    </row>
    <row r="43" spans="2:22" ht="15" customHeight="1" x14ac:dyDescent="0.2">
      <c r="B43" s="186"/>
      <c r="C43" s="150" t="s">
        <v>11</v>
      </c>
      <c r="D43" s="150" t="s">
        <v>4</v>
      </c>
      <c r="E43" s="150" t="s">
        <v>5</v>
      </c>
      <c r="F43" s="150" t="s">
        <v>12</v>
      </c>
      <c r="G43" s="150" t="s">
        <v>9</v>
      </c>
      <c r="H43" s="150" t="s">
        <v>13</v>
      </c>
      <c r="I43" s="150" t="s">
        <v>14</v>
      </c>
      <c r="J43" s="152"/>
      <c r="K43" s="150" t="s">
        <v>4</v>
      </c>
      <c r="L43" s="150" t="s">
        <v>8</v>
      </c>
      <c r="M43" s="150" t="s">
        <v>9</v>
      </c>
      <c r="N43" s="150" t="s">
        <v>13</v>
      </c>
      <c r="O43" s="150" t="s">
        <v>14</v>
      </c>
      <c r="P43" s="152"/>
      <c r="Q43" s="151" t="s">
        <v>4</v>
      </c>
      <c r="R43" s="151" t="s">
        <v>9</v>
      </c>
      <c r="S43" s="151" t="s">
        <v>13</v>
      </c>
      <c r="T43" s="151" t="s">
        <v>14</v>
      </c>
    </row>
    <row r="44" spans="2:22" ht="15.75" x14ac:dyDescent="0.25">
      <c r="B44" s="148" t="s">
        <v>37</v>
      </c>
      <c r="C44" s="102">
        <v>27</v>
      </c>
      <c r="D44" s="102">
        <f>SUM(D40,D32,D25,D18,D9)</f>
        <v>259</v>
      </c>
      <c r="E44" s="102">
        <f>SUM(E40,E32,E25,E18,E9)</f>
        <v>2550</v>
      </c>
      <c r="F44" s="102">
        <f>SUM(F40,F32,F25,F18,F9)</f>
        <v>5090</v>
      </c>
      <c r="G44" s="102">
        <f>SUM(G40,G32,G25,G18,G9)</f>
        <v>2948</v>
      </c>
      <c r="H44" s="102">
        <f>SUM(H40,H32,H25,H18,H9)</f>
        <v>66382</v>
      </c>
      <c r="I44" s="103">
        <f>SUM(I9,I18,I25,I32,I40)/5</f>
        <v>0.59887333333333337</v>
      </c>
      <c r="J44" s="91"/>
      <c r="K44" s="102">
        <f>SUM(K40,K32,K25,K18,K9)</f>
        <v>226</v>
      </c>
      <c r="L44" s="102">
        <f>SUM(L40,L32,L25,L18,L9)</f>
        <v>1022</v>
      </c>
      <c r="M44" s="102">
        <f>SUM(M40,M32,M25,M18,M9)</f>
        <v>579</v>
      </c>
      <c r="N44" s="102">
        <f>SUM(N40,N32,N25,N18,N9)</f>
        <v>14493</v>
      </c>
      <c r="O44" s="103">
        <f>SUM(O9,O18,O25,O32,O40)/5</f>
        <v>0.55930533333333332</v>
      </c>
      <c r="P44" s="91"/>
      <c r="Q44" s="102">
        <f>SUM(Q40,Q32,Q25,Q18,Q9)</f>
        <v>208</v>
      </c>
      <c r="R44" s="102">
        <f>SUM(R40,R32,R25,R18,R9)</f>
        <v>213</v>
      </c>
      <c r="S44" s="102">
        <f>SUM(S40,S32,S25,S18,S9)</f>
        <v>5863</v>
      </c>
      <c r="T44" s="103">
        <f>SUM(T9,T18,T25,T32,T40)/5</f>
        <v>0.43035866666666661</v>
      </c>
      <c r="V44" s="153"/>
    </row>
    <row r="45" spans="2:22" x14ac:dyDescent="0.2">
      <c r="N45" s="149"/>
    </row>
    <row r="46" spans="2:22" ht="15" customHeight="1" x14ac:dyDescent="0.25">
      <c r="B46" s="185" t="s">
        <v>78</v>
      </c>
      <c r="C46" s="187" t="s">
        <v>21</v>
      </c>
      <c r="D46" s="187"/>
      <c r="E46" s="187"/>
      <c r="F46" s="187"/>
      <c r="G46" s="187"/>
      <c r="H46" s="187"/>
      <c r="I46" s="187"/>
      <c r="K46" s="188" t="s">
        <v>19</v>
      </c>
      <c r="L46" s="189"/>
      <c r="M46" s="189"/>
      <c r="N46" s="189"/>
      <c r="O46" s="190"/>
      <c r="Q46" s="192" t="s">
        <v>20</v>
      </c>
      <c r="R46" s="192"/>
      <c r="S46" s="192"/>
      <c r="T46" s="192"/>
    </row>
    <row r="47" spans="2:22" ht="15" customHeight="1" x14ac:dyDescent="0.25">
      <c r="B47" s="186"/>
      <c r="C47" s="150" t="s">
        <v>11</v>
      </c>
      <c r="D47" s="150" t="s">
        <v>4</v>
      </c>
      <c r="E47" s="150" t="s">
        <v>5</v>
      </c>
      <c r="F47" s="150" t="s">
        <v>12</v>
      </c>
      <c r="G47" s="150" t="s">
        <v>9</v>
      </c>
      <c r="H47" s="150" t="s">
        <v>13</v>
      </c>
      <c r="I47" s="150" t="s">
        <v>14</v>
      </c>
      <c r="J47" s="124"/>
      <c r="K47" s="150" t="s">
        <v>4</v>
      </c>
      <c r="L47" s="150" t="s">
        <v>8</v>
      </c>
      <c r="M47" s="150" t="s">
        <v>9</v>
      </c>
      <c r="N47" s="150" t="s">
        <v>13</v>
      </c>
      <c r="O47" s="150" t="s">
        <v>14</v>
      </c>
      <c r="P47" s="124"/>
      <c r="Q47" s="150" t="s">
        <v>4</v>
      </c>
      <c r="R47" s="151" t="s">
        <v>9</v>
      </c>
      <c r="S47" s="151" t="s">
        <v>13</v>
      </c>
      <c r="T47" s="151" t="s">
        <v>14</v>
      </c>
    </row>
    <row r="48" spans="2:22" ht="15.75" x14ac:dyDescent="0.25">
      <c r="B48" s="132" t="s">
        <v>79</v>
      </c>
      <c r="C48" s="134"/>
      <c r="D48" s="134"/>
      <c r="E48" s="134"/>
      <c r="F48" s="134"/>
      <c r="G48" s="134"/>
      <c r="H48" s="134"/>
      <c r="I48" s="135"/>
      <c r="K48" s="134">
        <v>0</v>
      </c>
      <c r="L48" s="134">
        <v>0</v>
      </c>
      <c r="M48" s="134">
        <v>0</v>
      </c>
      <c r="N48" s="134">
        <v>0</v>
      </c>
      <c r="O48" s="135">
        <v>0</v>
      </c>
      <c r="Q48" s="134">
        <v>0</v>
      </c>
      <c r="R48" s="134">
        <v>0</v>
      </c>
      <c r="S48" s="134">
        <v>0</v>
      </c>
      <c r="T48" s="135">
        <v>0</v>
      </c>
    </row>
    <row r="49" spans="2:20" ht="15.75" x14ac:dyDescent="0.25">
      <c r="B49" s="142" t="s">
        <v>72</v>
      </c>
      <c r="C49" s="93">
        <v>1</v>
      </c>
      <c r="D49" s="93">
        <v>1</v>
      </c>
      <c r="E49" s="93">
        <v>1</v>
      </c>
      <c r="F49" s="93">
        <v>1</v>
      </c>
      <c r="G49" s="93">
        <v>1</v>
      </c>
      <c r="H49" s="93">
        <v>7</v>
      </c>
      <c r="I49" s="94">
        <v>0.7</v>
      </c>
      <c r="K49" s="93">
        <f>SUM(K48:K48)</f>
        <v>0</v>
      </c>
      <c r="L49" s="93">
        <f>SUM(L48:L48)</f>
        <v>0</v>
      </c>
      <c r="M49" s="93">
        <f>SUM(M48:M48)</f>
        <v>0</v>
      </c>
      <c r="N49" s="93">
        <f>SUM(N48:N48)</f>
        <v>0</v>
      </c>
      <c r="O49" s="94">
        <f>SUM(O48:O48)/4</f>
        <v>0</v>
      </c>
      <c r="Q49" s="93">
        <f>SUM(Q48:Q48)</f>
        <v>0</v>
      </c>
      <c r="R49" s="93">
        <f>SUM(R48:R48)</f>
        <v>0</v>
      </c>
      <c r="S49" s="93">
        <f>SUM(S48:S48)</f>
        <v>0</v>
      </c>
      <c r="T49" s="94">
        <f>SUM(T48:T48)/4</f>
        <v>0</v>
      </c>
    </row>
    <row r="50" spans="2:20" ht="8.25" customHeight="1" x14ac:dyDescent="0.2"/>
    <row r="51" spans="2:20" ht="15" customHeight="1" x14ac:dyDescent="0.25">
      <c r="B51" s="185" t="s">
        <v>80</v>
      </c>
      <c r="C51" s="187" t="s">
        <v>21</v>
      </c>
      <c r="D51" s="187"/>
      <c r="E51" s="187"/>
      <c r="F51" s="187"/>
      <c r="G51" s="187"/>
      <c r="H51" s="187"/>
      <c r="I51" s="187"/>
      <c r="K51" s="188" t="s">
        <v>19</v>
      </c>
      <c r="L51" s="189"/>
      <c r="M51" s="189"/>
      <c r="N51" s="189"/>
      <c r="O51" s="190"/>
      <c r="Q51" s="192" t="s">
        <v>20</v>
      </c>
      <c r="R51" s="192"/>
      <c r="S51" s="192"/>
      <c r="T51" s="192"/>
    </row>
    <row r="52" spans="2:20" ht="15" customHeight="1" x14ac:dyDescent="0.2">
      <c r="B52" s="186"/>
      <c r="C52" s="145" t="s">
        <v>11</v>
      </c>
      <c r="D52" s="145" t="s">
        <v>4</v>
      </c>
      <c r="E52" s="145" t="s">
        <v>5</v>
      </c>
      <c r="F52" s="145" t="s">
        <v>12</v>
      </c>
      <c r="G52" s="145" t="s">
        <v>9</v>
      </c>
      <c r="H52" s="145" t="s">
        <v>13</v>
      </c>
      <c r="I52" s="145" t="s">
        <v>14</v>
      </c>
      <c r="J52" s="147"/>
      <c r="K52" s="145" t="s">
        <v>4</v>
      </c>
      <c r="L52" s="145" t="s">
        <v>8</v>
      </c>
      <c r="M52" s="145" t="s">
        <v>9</v>
      </c>
      <c r="N52" s="145" t="s">
        <v>13</v>
      </c>
      <c r="O52" s="145" t="s">
        <v>14</v>
      </c>
      <c r="P52" s="147"/>
      <c r="Q52" s="145" t="s">
        <v>4</v>
      </c>
      <c r="R52" s="146" t="s">
        <v>9</v>
      </c>
      <c r="S52" s="146" t="s">
        <v>13</v>
      </c>
      <c r="T52" s="146" t="s">
        <v>14</v>
      </c>
    </row>
    <row r="53" spans="2:20" ht="15.75" x14ac:dyDescent="0.25">
      <c r="B53" s="148" t="s">
        <v>37</v>
      </c>
      <c r="C53" s="102">
        <v>28</v>
      </c>
      <c r="D53" s="102">
        <f>SUM(D49,D44)</f>
        <v>260</v>
      </c>
      <c r="E53" s="102">
        <f t="shared" ref="E53:H53" si="12">SUM(E49,E44)</f>
        <v>2551</v>
      </c>
      <c r="F53" s="102">
        <f t="shared" si="12"/>
        <v>5091</v>
      </c>
      <c r="G53" s="102">
        <f t="shared" si="12"/>
        <v>2949</v>
      </c>
      <c r="H53" s="102">
        <f t="shared" si="12"/>
        <v>66389</v>
      </c>
      <c r="I53" s="103">
        <f>AVERAGE(I44,I49)</f>
        <v>0.64943666666666666</v>
      </c>
      <c r="J53" s="91"/>
      <c r="K53" s="102">
        <f>SUM(K49,K44)</f>
        <v>226</v>
      </c>
      <c r="L53" s="102">
        <f t="shared" ref="L53:N53" si="13">SUM(L49,L44)</f>
        <v>1022</v>
      </c>
      <c r="M53" s="102">
        <f t="shared" si="13"/>
        <v>579</v>
      </c>
      <c r="N53" s="102">
        <f t="shared" si="13"/>
        <v>14493</v>
      </c>
      <c r="O53" s="103">
        <f>SUM(O44)</f>
        <v>0.55930533333333332</v>
      </c>
      <c r="P53" s="91"/>
      <c r="Q53" s="102">
        <f t="shared" ref="Q53:S53" si="14">SUM(Q49,Q44)</f>
        <v>208</v>
      </c>
      <c r="R53" s="102">
        <f t="shared" si="14"/>
        <v>213</v>
      </c>
      <c r="S53" s="102">
        <f t="shared" si="14"/>
        <v>5863</v>
      </c>
      <c r="T53" s="103">
        <f>SUM(T44)</f>
        <v>0.43035866666666661</v>
      </c>
    </row>
    <row r="54" spans="2:20" x14ac:dyDescent="0.2">
      <c r="E54" s="153"/>
    </row>
    <row r="55" spans="2:20" x14ac:dyDescent="0.2">
      <c r="L55" s="149"/>
    </row>
  </sheetData>
  <mergeCells count="32">
    <mergeCell ref="K3:O3"/>
    <mergeCell ref="C3:I3"/>
    <mergeCell ref="C11:I11"/>
    <mergeCell ref="C20:I20"/>
    <mergeCell ref="C27:I27"/>
    <mergeCell ref="B1:T1"/>
    <mergeCell ref="B42:B43"/>
    <mergeCell ref="B34:B35"/>
    <mergeCell ref="B27:B28"/>
    <mergeCell ref="B20:B21"/>
    <mergeCell ref="B11:B12"/>
    <mergeCell ref="B3:B4"/>
    <mergeCell ref="C34:I34"/>
    <mergeCell ref="Q11:T11"/>
    <mergeCell ref="Q20:T20"/>
    <mergeCell ref="Q27:T27"/>
    <mergeCell ref="Q34:T34"/>
    <mergeCell ref="K11:O11"/>
    <mergeCell ref="K20:O20"/>
    <mergeCell ref="K27:O27"/>
    <mergeCell ref="K34:O34"/>
    <mergeCell ref="B51:B52"/>
    <mergeCell ref="C51:I51"/>
    <mergeCell ref="K51:O51"/>
    <mergeCell ref="Q42:T42"/>
    <mergeCell ref="Q51:T51"/>
    <mergeCell ref="B46:B47"/>
    <mergeCell ref="C46:I46"/>
    <mergeCell ref="K46:O46"/>
    <mergeCell ref="Q46:T46"/>
    <mergeCell ref="C42:I42"/>
    <mergeCell ref="K42:O42"/>
  </mergeCells>
  <printOptions horizontalCentered="1"/>
  <pageMargins left="0.23622047244094491" right="0.23622047244094491" top="0.35433070866141736" bottom="0.15748031496062992" header="0.31496062992125984" footer="0.31496062992125984"/>
  <pageSetup paperSize="9" scale="76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E29"/>
  <sheetViews>
    <sheetView showGridLines="0" topLeftCell="A4" zoomScale="90" zoomScaleNormal="90" workbookViewId="0">
      <selection activeCell="L23" sqref="L23"/>
    </sheetView>
  </sheetViews>
  <sheetFormatPr defaultRowHeight="15" x14ac:dyDescent="0.25"/>
  <cols>
    <col min="1" max="1" width="2.85546875" customWidth="1"/>
    <col min="2" max="2" width="28.28515625" customWidth="1"/>
    <col min="3" max="3" width="25" customWidth="1"/>
    <col min="4" max="4" width="24.140625" customWidth="1"/>
    <col min="5" max="5" width="24.85546875" customWidth="1"/>
  </cols>
  <sheetData>
    <row r="1" spans="1:5" ht="9" customHeight="1" thickBot="1" x14ac:dyDescent="0.3"/>
    <row r="2" spans="1:5" ht="23.25" x14ac:dyDescent="0.35">
      <c r="B2" s="194" t="s">
        <v>66</v>
      </c>
      <c r="C2" s="195"/>
      <c r="D2" s="195"/>
      <c r="E2" s="196"/>
    </row>
    <row r="3" spans="1:5" ht="3.75" customHeight="1" x14ac:dyDescent="0.35">
      <c r="B3" s="35"/>
      <c r="C3" s="11"/>
      <c r="D3" s="11"/>
      <c r="E3" s="12"/>
    </row>
    <row r="4" spans="1:5" ht="23.25" x14ac:dyDescent="0.35">
      <c r="B4" s="204" t="s">
        <v>65</v>
      </c>
      <c r="C4" s="205"/>
      <c r="D4" s="205"/>
      <c r="E4" s="206"/>
    </row>
    <row r="5" spans="1:5" ht="3" customHeight="1" x14ac:dyDescent="0.35">
      <c r="B5" s="35"/>
      <c r="C5" s="11"/>
      <c r="D5" s="11"/>
      <c r="E5" s="12"/>
    </row>
    <row r="6" spans="1:5" ht="23.25" x14ac:dyDescent="0.35">
      <c r="B6" s="204" t="s">
        <v>87</v>
      </c>
      <c r="C6" s="205"/>
      <c r="D6" s="205"/>
      <c r="E6" s="206"/>
    </row>
    <row r="7" spans="1:5" ht="5.25" customHeight="1" thickBot="1" x14ac:dyDescent="0.4">
      <c r="A7" s="11"/>
      <c r="B7" s="32"/>
      <c r="C7" s="33"/>
      <c r="D7" s="33"/>
      <c r="E7" s="34"/>
    </row>
    <row r="8" spans="1:5" ht="15.75" thickBot="1" x14ac:dyDescent="0.3"/>
    <row r="9" spans="1:5" ht="21" customHeight="1" x14ac:dyDescent="0.3">
      <c r="B9" s="197" t="s">
        <v>51</v>
      </c>
      <c r="C9" s="13" t="s">
        <v>52</v>
      </c>
      <c r="D9" s="14" t="s">
        <v>53</v>
      </c>
      <c r="E9" s="15" t="s">
        <v>52</v>
      </c>
    </row>
    <row r="10" spans="1:5" ht="19.5" customHeight="1" thickBot="1" x14ac:dyDescent="0.35">
      <c r="B10" s="198"/>
      <c r="C10" s="16" t="s">
        <v>88</v>
      </c>
      <c r="D10" s="17" t="s">
        <v>89</v>
      </c>
      <c r="E10" s="18" t="s">
        <v>90</v>
      </c>
    </row>
    <row r="11" spans="1:5" ht="21.75" thickBot="1" x14ac:dyDescent="0.4">
      <c r="B11" s="19" t="s">
        <v>54</v>
      </c>
      <c r="C11" s="20">
        <f>'[1]Acumulado 22'!$E$11</f>
        <v>114272</v>
      </c>
      <c r="D11" s="20">
        <f>'Realizado 2023'!G53</f>
        <v>2949</v>
      </c>
      <c r="E11" s="20">
        <f>C11+D11</f>
        <v>117221</v>
      </c>
    </row>
    <row r="12" spans="1:5" ht="21.75" thickBot="1" x14ac:dyDescent="0.4">
      <c r="B12" s="19" t="s">
        <v>55</v>
      </c>
      <c r="C12" s="20">
        <f>'[1]Acumulado 22'!$E$12</f>
        <v>3466392</v>
      </c>
      <c r="D12" s="20">
        <f>'Realizado 2023'!H53</f>
        <v>66389</v>
      </c>
      <c r="E12" s="20">
        <f>C12+D12</f>
        <v>3532781</v>
      </c>
    </row>
    <row r="13" spans="1:5" ht="17.25" customHeight="1" x14ac:dyDescent="0.35">
      <c r="B13" s="21"/>
      <c r="C13" s="22"/>
      <c r="D13" s="22"/>
      <c r="E13" s="22"/>
    </row>
    <row r="14" spans="1:5" ht="11.25" customHeight="1" thickBot="1" x14ac:dyDescent="0.4">
      <c r="B14" s="21"/>
      <c r="C14" s="21"/>
      <c r="D14" s="21"/>
      <c r="E14" s="21"/>
    </row>
    <row r="15" spans="1:5" ht="21" customHeight="1" x14ac:dyDescent="0.3">
      <c r="B15" s="199" t="s">
        <v>56</v>
      </c>
      <c r="C15" s="23" t="s">
        <v>52</v>
      </c>
      <c r="D15" s="24" t="s">
        <v>53</v>
      </c>
      <c r="E15" s="25" t="s">
        <v>52</v>
      </c>
    </row>
    <row r="16" spans="1:5" ht="19.5" customHeight="1" thickBot="1" x14ac:dyDescent="0.35">
      <c r="B16" s="200"/>
      <c r="C16" s="82" t="str">
        <f>C10</f>
        <v>Ate 31/12/2022</v>
      </c>
      <c r="D16" s="83" t="str">
        <f>D10</f>
        <v>EM 2023</v>
      </c>
      <c r="E16" s="82" t="str">
        <f>E10</f>
        <v>Até 31/12/2023</v>
      </c>
    </row>
    <row r="17" spans="2:5" ht="21.75" thickBot="1" x14ac:dyDescent="0.4">
      <c r="B17" s="26" t="s">
        <v>54</v>
      </c>
      <c r="C17" s="27">
        <f>'[1]Acumulado 22'!$E$17</f>
        <v>20311</v>
      </c>
      <c r="D17" s="27">
        <f>'RESUMO 23-24 '!C17</f>
        <v>579</v>
      </c>
      <c r="E17" s="27">
        <f>C17+D17</f>
        <v>20890</v>
      </c>
    </row>
    <row r="18" spans="2:5" ht="21.75" thickBot="1" x14ac:dyDescent="0.4">
      <c r="B18" s="26" t="s">
        <v>55</v>
      </c>
      <c r="C18" s="27">
        <f>'[1]Acumulado 22'!$E$18</f>
        <v>656279</v>
      </c>
      <c r="D18" s="27">
        <f>'RESUMO 23-24 '!C18</f>
        <v>14493</v>
      </c>
      <c r="E18" s="27">
        <f>C18+D18</f>
        <v>670772</v>
      </c>
    </row>
    <row r="19" spans="2:5" ht="12.75" customHeight="1" x14ac:dyDescent="0.35">
      <c r="B19" s="21"/>
      <c r="C19" s="22"/>
      <c r="D19" s="22"/>
      <c r="E19" s="22"/>
    </row>
    <row r="20" spans="2:5" ht="13.5" customHeight="1" thickBot="1" x14ac:dyDescent="0.4">
      <c r="B20" s="21"/>
      <c r="C20" s="21"/>
      <c r="D20" s="21"/>
      <c r="E20" s="21"/>
    </row>
    <row r="21" spans="2:5" ht="21" customHeight="1" x14ac:dyDescent="0.3">
      <c r="B21" s="202" t="s">
        <v>57</v>
      </c>
      <c r="C21" s="28" t="s">
        <v>52</v>
      </c>
      <c r="D21" s="29" t="s">
        <v>53</v>
      </c>
      <c r="E21" s="29" t="s">
        <v>52</v>
      </c>
    </row>
    <row r="22" spans="2:5" ht="19.5" customHeight="1" thickBot="1" x14ac:dyDescent="0.35">
      <c r="B22" s="203"/>
      <c r="C22" s="84" t="str">
        <f>C16</f>
        <v>Ate 31/12/2022</v>
      </c>
      <c r="D22" s="85" t="str">
        <f t="shared" ref="D22:E22" si="0">D16</f>
        <v>EM 2023</v>
      </c>
      <c r="E22" s="85" t="str">
        <f t="shared" si="0"/>
        <v>Até 31/12/2023</v>
      </c>
    </row>
    <row r="23" spans="2:5" ht="21.75" thickBot="1" x14ac:dyDescent="0.4">
      <c r="B23" s="30" t="s">
        <v>54</v>
      </c>
      <c r="C23" s="31">
        <f>'[1]Acumulado 22'!$E$23</f>
        <v>5443</v>
      </c>
      <c r="D23" s="31">
        <f>'RESUMO 23-24 '!C24</f>
        <v>213</v>
      </c>
      <c r="E23" s="31">
        <f>C23+D23</f>
        <v>5656</v>
      </c>
    </row>
    <row r="24" spans="2:5" ht="21.75" thickBot="1" x14ac:dyDescent="0.4">
      <c r="B24" s="30" t="s">
        <v>55</v>
      </c>
      <c r="C24" s="31">
        <f>'[1]Acumulado 22'!$E$24</f>
        <v>179550</v>
      </c>
      <c r="D24" s="31">
        <f>'RESUMO 23-24 '!C25</f>
        <v>5863</v>
      </c>
      <c r="E24" s="31">
        <f>C24+D24</f>
        <v>185413</v>
      </c>
    </row>
    <row r="25" spans="2:5" ht="12.75" customHeight="1" x14ac:dyDescent="0.35">
      <c r="B25" s="21"/>
      <c r="C25" s="21"/>
      <c r="D25" s="21"/>
      <c r="E25" s="21"/>
    </row>
    <row r="26" spans="2:5" ht="8.25" customHeight="1" x14ac:dyDescent="0.25"/>
    <row r="27" spans="2:5" ht="8.25" customHeight="1" x14ac:dyDescent="0.25"/>
    <row r="28" spans="2:5" ht="19.5" customHeight="1" x14ac:dyDescent="0.3">
      <c r="B28" s="201" t="s">
        <v>74</v>
      </c>
      <c r="C28" s="201"/>
      <c r="D28" s="201"/>
      <c r="E28" s="201"/>
    </row>
    <row r="29" spans="2:5" ht="18.75" x14ac:dyDescent="0.3">
      <c r="B29" s="201" t="s">
        <v>75</v>
      </c>
      <c r="C29" s="201"/>
      <c r="D29" s="201"/>
      <c r="E29" s="201"/>
    </row>
  </sheetData>
  <mergeCells count="8">
    <mergeCell ref="B2:E2"/>
    <mergeCell ref="B9:B10"/>
    <mergeCell ref="B15:B16"/>
    <mergeCell ref="B28:E28"/>
    <mergeCell ref="B29:E29"/>
    <mergeCell ref="B21:B22"/>
    <mergeCell ref="B6:E6"/>
    <mergeCell ref="B4:E4"/>
  </mergeCells>
  <pageMargins left="0.511811024" right="0.511811024" top="0.78740157499999996" bottom="0.78740157499999996" header="0.31496062000000002" footer="0.31496062000000002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B1:F39"/>
  <sheetViews>
    <sheetView showGridLines="0" topLeftCell="A16" zoomScaleNormal="100" workbookViewId="0">
      <selection activeCell="F15" sqref="F15"/>
    </sheetView>
  </sheetViews>
  <sheetFormatPr defaultRowHeight="15" x14ac:dyDescent="0.25"/>
  <cols>
    <col min="2" max="2" width="40.28515625" customWidth="1"/>
    <col min="3" max="3" width="13.85546875" customWidth="1"/>
    <col min="4" max="4" width="4.28515625" customWidth="1"/>
    <col min="5" max="5" width="46" customWidth="1"/>
    <col min="6" max="6" width="18.7109375" customWidth="1"/>
    <col min="7" max="7" width="4.5703125" customWidth="1"/>
  </cols>
  <sheetData>
    <row r="1" spans="2:6" s="3" customFormat="1" ht="12.75" x14ac:dyDescent="0.2">
      <c r="B1" s="207" t="s">
        <v>1</v>
      </c>
      <c r="C1" s="207"/>
      <c r="E1" s="240" t="s">
        <v>1</v>
      </c>
      <c r="F1" s="241"/>
    </row>
    <row r="2" spans="2:6" s="3" customFormat="1" ht="12.75" x14ac:dyDescent="0.2">
      <c r="B2" s="207" t="s">
        <v>83</v>
      </c>
      <c r="C2" s="207"/>
      <c r="E2" s="242" t="s">
        <v>83</v>
      </c>
      <c r="F2" s="243"/>
    </row>
    <row r="3" spans="2:6" s="3" customFormat="1" ht="13.5" thickBot="1" x14ac:dyDescent="0.25">
      <c r="B3" s="208" t="s">
        <v>95</v>
      </c>
      <c r="C3" s="208"/>
      <c r="E3" s="244" t="s">
        <v>96</v>
      </c>
      <c r="F3" s="245"/>
    </row>
    <row r="4" spans="2:6" ht="9" customHeight="1" thickBot="1" x14ac:dyDescent="0.3">
      <c r="B4" s="10"/>
      <c r="C4" s="10"/>
      <c r="D4" s="1"/>
      <c r="E4" s="1"/>
      <c r="F4" s="1"/>
    </row>
    <row r="5" spans="2:6" ht="15.75" thickBot="1" x14ac:dyDescent="0.3">
      <c r="B5" s="209" t="s">
        <v>67</v>
      </c>
      <c r="C5" s="210"/>
      <c r="D5" s="56"/>
      <c r="E5" s="209" t="s">
        <v>67</v>
      </c>
      <c r="F5" s="210"/>
    </row>
    <row r="6" spans="2:6" ht="13.5" customHeight="1" thickBot="1" x14ac:dyDescent="0.3">
      <c r="B6" s="69" t="s">
        <v>81</v>
      </c>
      <c r="C6" s="65">
        <f>'Realizado 2023'!C44</f>
        <v>27</v>
      </c>
      <c r="D6" s="2"/>
      <c r="E6" s="72" t="s">
        <v>43</v>
      </c>
      <c r="F6" s="73">
        <f>'Previsão 24'!D46</f>
        <v>261</v>
      </c>
    </row>
    <row r="7" spans="2:6" ht="13.5" customHeight="1" thickBot="1" x14ac:dyDescent="0.3">
      <c r="B7" s="64" t="s">
        <v>38</v>
      </c>
      <c r="C7" s="70">
        <f>'Realizado 2023'!E44</f>
        <v>2550</v>
      </c>
      <c r="D7" s="2"/>
      <c r="E7" s="74" t="s">
        <v>42</v>
      </c>
      <c r="F7" s="75">
        <f>'Previsão 24'!E46</f>
        <v>5</v>
      </c>
    </row>
    <row r="8" spans="2:6" ht="13.5" customHeight="1" thickBot="1" x14ac:dyDescent="0.3">
      <c r="B8" s="67" t="s">
        <v>93</v>
      </c>
      <c r="C8" s="71">
        <f>'Realizado 2023'!D44</f>
        <v>259</v>
      </c>
      <c r="D8" s="2"/>
      <c r="E8" s="74" t="s">
        <v>45</v>
      </c>
      <c r="F8" s="75">
        <f>'Previsão 24'!C46</f>
        <v>468</v>
      </c>
    </row>
    <row r="9" spans="2:6" ht="13.5" customHeight="1" thickBot="1" x14ac:dyDescent="0.3">
      <c r="B9" s="64" t="s">
        <v>7</v>
      </c>
      <c r="C9" s="65">
        <f>'Realizado 2023'!F44</f>
        <v>5090</v>
      </c>
      <c r="D9" s="2"/>
      <c r="E9" s="74" t="s">
        <v>48</v>
      </c>
      <c r="F9" s="75">
        <f>'Previsão 24'!F46</f>
        <v>3752</v>
      </c>
    </row>
    <row r="10" spans="2:6" ht="13.5" customHeight="1" thickBot="1" x14ac:dyDescent="0.3">
      <c r="B10" s="64" t="s">
        <v>9</v>
      </c>
      <c r="C10" s="65">
        <f>'Realizado 2023'!G44</f>
        <v>2948</v>
      </c>
      <c r="D10" s="2"/>
      <c r="E10" s="76" t="s">
        <v>49</v>
      </c>
      <c r="F10" s="77">
        <f>'Previsão 24'!G46</f>
        <v>89373</v>
      </c>
    </row>
    <row r="11" spans="2:6" ht="13.5" customHeight="1" thickBot="1" x14ac:dyDescent="0.3">
      <c r="B11" s="64" t="s">
        <v>10</v>
      </c>
      <c r="C11" s="65">
        <f>'Realizado 2023'!H44</f>
        <v>66382</v>
      </c>
      <c r="D11" s="2"/>
      <c r="E11" s="6"/>
      <c r="F11" s="8"/>
    </row>
    <row r="12" spans="2:6" ht="13.5" customHeight="1" thickBot="1" x14ac:dyDescent="0.3">
      <c r="B12" s="64" t="s">
        <v>41</v>
      </c>
      <c r="C12" s="68">
        <f>'Realizado 2023'!I44</f>
        <v>0.59887333333333337</v>
      </c>
      <c r="D12" s="2"/>
      <c r="E12" s="6"/>
      <c r="F12" s="8"/>
    </row>
    <row r="13" spans="2:6" ht="8.25" customHeight="1" thickBot="1" x14ac:dyDescent="0.3">
      <c r="E13" s="7"/>
      <c r="F13" s="9"/>
    </row>
    <row r="14" spans="2:6" ht="15.75" thickBot="1" x14ac:dyDescent="0.3">
      <c r="B14" s="209" t="s">
        <v>2</v>
      </c>
      <c r="C14" s="210"/>
      <c r="D14" s="3"/>
      <c r="E14" s="209" t="s">
        <v>2</v>
      </c>
      <c r="F14" s="210"/>
    </row>
    <row r="15" spans="2:6" ht="13.5" customHeight="1" thickBot="1" x14ac:dyDescent="0.3">
      <c r="B15" s="64" t="s">
        <v>6</v>
      </c>
      <c r="C15" s="65">
        <f>'Realizado 2023'!K44</f>
        <v>226</v>
      </c>
      <c r="E15" s="60" t="s">
        <v>42</v>
      </c>
      <c r="F15" s="79">
        <f>'Previsão 24'!J46</f>
        <v>24</v>
      </c>
    </row>
    <row r="16" spans="2:6" ht="13.5" customHeight="1" thickBot="1" x14ac:dyDescent="0.3">
      <c r="B16" s="66" t="s">
        <v>8</v>
      </c>
      <c r="C16" s="65">
        <f>'Realizado 2023'!L44</f>
        <v>1022</v>
      </c>
      <c r="E16" s="60" t="s">
        <v>44</v>
      </c>
      <c r="F16" s="79">
        <f>'Previsão 24'!I46</f>
        <v>85</v>
      </c>
    </row>
    <row r="17" spans="2:6" ht="13.5" customHeight="1" thickBot="1" x14ac:dyDescent="0.3">
      <c r="B17" s="64" t="s">
        <v>9</v>
      </c>
      <c r="C17" s="65">
        <f>'Realizado 2023'!M44</f>
        <v>579</v>
      </c>
      <c r="E17" s="60" t="s">
        <v>46</v>
      </c>
      <c r="F17" s="79">
        <f>SUM('Previsão 24'!K55)</f>
        <v>910</v>
      </c>
    </row>
    <row r="18" spans="2:6" ht="13.5" customHeight="1" thickBot="1" x14ac:dyDescent="0.3">
      <c r="B18" s="67" t="s">
        <v>10</v>
      </c>
      <c r="C18" s="65">
        <f>'Realizado 2023'!N44</f>
        <v>14493</v>
      </c>
      <c r="E18" s="61" t="s">
        <v>47</v>
      </c>
      <c r="F18" s="81">
        <f>SUM('Previsão 24'!L55)</f>
        <v>25135</v>
      </c>
    </row>
    <row r="19" spans="2:6" ht="13.5" customHeight="1" thickBot="1" x14ac:dyDescent="0.3">
      <c r="B19" s="64" t="s">
        <v>40</v>
      </c>
      <c r="C19" s="68">
        <f>'Realizado 2023'!O44</f>
        <v>0.55930533333333332</v>
      </c>
      <c r="E19" s="7"/>
      <c r="F19" s="9"/>
    </row>
    <row r="20" spans="2:6" ht="8.25" customHeight="1" x14ac:dyDescent="0.25">
      <c r="E20" s="7"/>
      <c r="F20" s="9"/>
    </row>
    <row r="21" spans="2:6" ht="2.25" customHeight="1" thickBot="1" x14ac:dyDescent="0.3">
      <c r="E21" s="7"/>
      <c r="F21" s="9"/>
    </row>
    <row r="22" spans="2:6" ht="15.75" thickBot="1" x14ac:dyDescent="0.3">
      <c r="B22" s="209" t="s">
        <v>3</v>
      </c>
      <c r="C22" s="210"/>
      <c r="D22" s="3"/>
      <c r="E22" s="209" t="s">
        <v>3</v>
      </c>
      <c r="F22" s="210"/>
    </row>
    <row r="23" spans="2:6" ht="13.5" customHeight="1" thickBot="1" x14ac:dyDescent="0.3">
      <c r="B23" s="64" t="s">
        <v>6</v>
      </c>
      <c r="C23" s="65">
        <f>'Realizado 2023'!Q44</f>
        <v>208</v>
      </c>
      <c r="E23" s="78" t="s">
        <v>42</v>
      </c>
      <c r="F23" s="79">
        <f>SUM('Previsão 24'!N55)</f>
        <v>11</v>
      </c>
    </row>
    <row r="24" spans="2:6" ht="13.5" customHeight="1" thickBot="1" x14ac:dyDescent="0.3">
      <c r="B24" s="66" t="s">
        <v>9</v>
      </c>
      <c r="C24" s="65">
        <f>'Realizado 2023'!R44</f>
        <v>213</v>
      </c>
      <c r="E24" s="78" t="s">
        <v>50</v>
      </c>
      <c r="F24" s="79">
        <f>SUM('Previsão 24'!O55)</f>
        <v>363</v>
      </c>
    </row>
    <row r="25" spans="2:6" ht="13.5" customHeight="1" thickBot="1" x14ac:dyDescent="0.3">
      <c r="B25" s="64" t="s">
        <v>10</v>
      </c>
      <c r="C25" s="65">
        <f>'Realizado 2023'!S44</f>
        <v>5863</v>
      </c>
      <c r="E25" s="80" t="s">
        <v>49</v>
      </c>
      <c r="F25" s="81">
        <f>SUM('Previsão 24'!P55)</f>
        <v>11728</v>
      </c>
    </row>
    <row r="26" spans="2:6" ht="13.5" customHeight="1" thickBot="1" x14ac:dyDescent="0.3">
      <c r="B26" s="64" t="s">
        <v>40</v>
      </c>
      <c r="C26" s="68">
        <f>'Realizado 2023'!T44</f>
        <v>0.43035866666666661</v>
      </c>
      <c r="E26" s="7"/>
      <c r="F26" s="9"/>
    </row>
    <row r="27" spans="2:6" ht="8.25" customHeight="1" x14ac:dyDescent="0.25">
      <c r="E27" s="7"/>
      <c r="F27" s="9"/>
    </row>
    <row r="28" spans="2:6" s="3" customFormat="1" ht="12.75" x14ac:dyDescent="0.2">
      <c r="B28" s="207" t="s">
        <v>1</v>
      </c>
      <c r="C28" s="207"/>
      <c r="E28" s="62"/>
      <c r="F28" s="63"/>
    </row>
    <row r="29" spans="2:6" s="3" customFormat="1" ht="12.75" x14ac:dyDescent="0.2">
      <c r="B29" s="207" t="s">
        <v>84</v>
      </c>
      <c r="C29" s="207"/>
      <c r="E29" s="62"/>
      <c r="F29" s="63"/>
    </row>
    <row r="30" spans="2:6" s="3" customFormat="1" ht="12.75" x14ac:dyDescent="0.2">
      <c r="B30" s="208" t="s">
        <v>77</v>
      </c>
      <c r="C30" s="208"/>
    </row>
    <row r="31" spans="2:6" ht="10.5" customHeight="1" thickBot="1" x14ac:dyDescent="0.3">
      <c r="B31" s="10"/>
      <c r="C31" s="10"/>
    </row>
    <row r="32" spans="2:6" ht="12.95" customHeight="1" thickBot="1" x14ac:dyDescent="0.3">
      <c r="B32" s="209" t="s">
        <v>67</v>
      </c>
      <c r="C32" s="210"/>
    </row>
    <row r="33" spans="2:3" ht="13.5" customHeight="1" thickBot="1" x14ac:dyDescent="0.3">
      <c r="B33" s="69" t="s">
        <v>82</v>
      </c>
      <c r="C33" s="65">
        <f>'Realizado 2023'!C49</f>
        <v>1</v>
      </c>
    </row>
    <row r="34" spans="2:3" ht="13.5" customHeight="1" thickBot="1" x14ac:dyDescent="0.3">
      <c r="B34" s="64" t="s">
        <v>38</v>
      </c>
      <c r="C34" s="70">
        <f>'Realizado 2023'!E49</f>
        <v>1</v>
      </c>
    </row>
    <row r="35" spans="2:3" ht="13.5" customHeight="1" thickBot="1" x14ac:dyDescent="0.3">
      <c r="B35" s="67" t="s">
        <v>39</v>
      </c>
      <c r="C35" s="71">
        <f>'Realizado 2023'!D49</f>
        <v>1</v>
      </c>
    </row>
    <row r="36" spans="2:3" ht="13.5" customHeight="1" thickBot="1" x14ac:dyDescent="0.3">
      <c r="B36" s="64" t="s">
        <v>7</v>
      </c>
      <c r="C36" s="65">
        <f>'Realizado 2023'!F49</f>
        <v>1</v>
      </c>
    </row>
    <row r="37" spans="2:3" ht="13.5" customHeight="1" thickBot="1" x14ac:dyDescent="0.3">
      <c r="B37" s="64" t="s">
        <v>9</v>
      </c>
      <c r="C37" s="65">
        <f>'Realizado 2023'!G49</f>
        <v>1</v>
      </c>
    </row>
    <row r="38" spans="2:3" ht="13.5" customHeight="1" thickBot="1" x14ac:dyDescent="0.3">
      <c r="B38" s="64" t="s">
        <v>10</v>
      </c>
      <c r="C38" s="65">
        <f>'Realizado 2023'!H49</f>
        <v>7</v>
      </c>
    </row>
    <row r="39" spans="2:3" ht="13.5" customHeight="1" thickBot="1" x14ac:dyDescent="0.3">
      <c r="B39" s="64" t="s">
        <v>41</v>
      </c>
      <c r="C39" s="68">
        <f>'Realizado 2023'!I49</f>
        <v>0.7</v>
      </c>
    </row>
  </sheetData>
  <sheetProtection formatCells="0" formatColumns="0" formatRows="0" insertColumns="0" insertRows="0" insertHyperlinks="0" deleteColumns="0" deleteRows="0"/>
  <mergeCells count="16">
    <mergeCell ref="B28:C28"/>
    <mergeCell ref="B29:C29"/>
    <mergeCell ref="B30:C30"/>
    <mergeCell ref="B32:C32"/>
    <mergeCell ref="B5:C5"/>
    <mergeCell ref="B22:C22"/>
    <mergeCell ref="B14:C14"/>
    <mergeCell ref="B1:C1"/>
    <mergeCell ref="B2:C2"/>
    <mergeCell ref="B3:C3"/>
    <mergeCell ref="E14:F14"/>
    <mergeCell ref="E22:F22"/>
    <mergeCell ref="E5:F5"/>
    <mergeCell ref="E1:F1"/>
    <mergeCell ref="E2:F2"/>
    <mergeCell ref="E3:F3"/>
  </mergeCells>
  <pageMargins left="0.25" right="0.25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-0.249977111117893"/>
  </sheetPr>
  <dimension ref="B1:Q56"/>
  <sheetViews>
    <sheetView showGridLines="0" topLeftCell="A37" zoomScaleNormal="100" workbookViewId="0">
      <selection activeCell="E55" sqref="E55"/>
    </sheetView>
  </sheetViews>
  <sheetFormatPr defaultRowHeight="15" x14ac:dyDescent="0.25"/>
  <cols>
    <col min="1" max="1" width="1.5703125" customWidth="1"/>
    <col min="2" max="2" width="13.5703125" customWidth="1"/>
    <col min="3" max="3" width="12.42578125" bestFit="1" customWidth="1"/>
    <col min="4" max="4" width="10.28515625" bestFit="1" customWidth="1"/>
    <col min="5" max="5" width="10.140625" bestFit="1" customWidth="1"/>
    <col min="6" max="6" width="12.7109375" bestFit="1" customWidth="1"/>
    <col min="7" max="7" width="11.28515625" customWidth="1"/>
    <col min="8" max="8" width="2.28515625" customWidth="1"/>
    <col min="9" max="9" width="9.7109375" bestFit="1" customWidth="1"/>
    <col min="10" max="10" width="11.42578125" bestFit="1" customWidth="1"/>
    <col min="11" max="11" width="12.7109375" bestFit="1" customWidth="1"/>
    <col min="12" max="12" width="9.28515625" bestFit="1" customWidth="1"/>
    <col min="13" max="13" width="2.85546875" customWidth="1"/>
    <col min="14" max="14" width="11.42578125" bestFit="1" customWidth="1"/>
    <col min="15" max="15" width="12.7109375" bestFit="1" customWidth="1"/>
    <col min="17" max="17" width="2.140625" customWidth="1"/>
  </cols>
  <sheetData>
    <row r="1" spans="2:16" ht="3.75" customHeight="1" x14ac:dyDescent="0.25"/>
    <row r="2" spans="2:16" ht="18.75" x14ac:dyDescent="0.3">
      <c r="B2" s="226" t="s">
        <v>36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</row>
    <row r="3" spans="2:16" ht="18.75" customHeight="1" x14ac:dyDescent="0.25">
      <c r="B3" s="227" t="s">
        <v>91</v>
      </c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</row>
    <row r="4" spans="2:16" ht="3.75" customHeight="1" x14ac:dyDescent="0.25"/>
    <row r="5" spans="2:16" ht="15" customHeight="1" x14ac:dyDescent="0.25">
      <c r="B5" s="231" t="s">
        <v>61</v>
      </c>
      <c r="C5" s="228" t="s">
        <v>21</v>
      </c>
      <c r="D5" s="229"/>
      <c r="E5" s="229"/>
      <c r="F5" s="229"/>
      <c r="G5" s="230"/>
      <c r="H5" s="121"/>
      <c r="I5" s="235" t="s">
        <v>19</v>
      </c>
      <c r="J5" s="235"/>
      <c r="K5" s="235"/>
      <c r="L5" s="235"/>
      <c r="M5" s="121"/>
      <c r="N5" s="236" t="s">
        <v>20</v>
      </c>
      <c r="O5" s="236"/>
      <c r="P5" s="236"/>
    </row>
    <row r="6" spans="2:16" ht="15.75" x14ac:dyDescent="0.25">
      <c r="B6" s="232"/>
      <c r="C6" s="113" t="s">
        <v>12</v>
      </c>
      <c r="D6" s="113" t="s">
        <v>5</v>
      </c>
      <c r="E6" s="113" t="s">
        <v>4</v>
      </c>
      <c r="F6" s="113" t="s">
        <v>9</v>
      </c>
      <c r="G6" s="113" t="s">
        <v>13</v>
      </c>
      <c r="H6" s="122"/>
      <c r="I6" s="113" t="s">
        <v>8</v>
      </c>
      <c r="J6" s="113" t="s">
        <v>4</v>
      </c>
      <c r="K6" s="113" t="s">
        <v>9</v>
      </c>
      <c r="L6" s="113" t="s">
        <v>13</v>
      </c>
      <c r="M6" s="122"/>
      <c r="N6" s="113" t="s">
        <v>4</v>
      </c>
      <c r="O6" s="123" t="s">
        <v>9</v>
      </c>
      <c r="P6" s="123" t="s">
        <v>13</v>
      </c>
    </row>
    <row r="7" spans="2:16" ht="15.75" x14ac:dyDescent="0.25">
      <c r="B7" s="116" t="s">
        <v>16</v>
      </c>
      <c r="C7" s="86">
        <v>5</v>
      </c>
      <c r="D7" s="86">
        <v>3</v>
      </c>
      <c r="E7" s="5">
        <v>0</v>
      </c>
      <c r="F7" s="90">
        <v>31</v>
      </c>
      <c r="G7" s="90">
        <v>614</v>
      </c>
      <c r="H7" s="37"/>
      <c r="I7" s="90">
        <v>2</v>
      </c>
      <c r="J7" s="90">
        <v>1</v>
      </c>
      <c r="K7" s="90">
        <v>9</v>
      </c>
      <c r="L7" s="90">
        <v>220</v>
      </c>
      <c r="M7" s="37"/>
      <c r="N7" s="89">
        <v>0</v>
      </c>
      <c r="O7" s="90">
        <v>2</v>
      </c>
      <c r="P7" s="90">
        <v>60</v>
      </c>
    </row>
    <row r="8" spans="2:16" ht="15.75" x14ac:dyDescent="0.25">
      <c r="B8" s="116" t="s">
        <v>17</v>
      </c>
      <c r="C8" s="86">
        <v>25</v>
      </c>
      <c r="D8" s="86">
        <v>15</v>
      </c>
      <c r="E8" s="86">
        <v>0</v>
      </c>
      <c r="F8" s="90">
        <v>174</v>
      </c>
      <c r="G8" s="90">
        <v>4805</v>
      </c>
      <c r="H8" s="37"/>
      <c r="I8" s="90">
        <v>5</v>
      </c>
      <c r="J8" s="90">
        <v>4</v>
      </c>
      <c r="K8" s="90">
        <v>40</v>
      </c>
      <c r="L8" s="90">
        <v>1305</v>
      </c>
      <c r="M8" s="37"/>
      <c r="N8" s="89">
        <v>3</v>
      </c>
      <c r="O8" s="90">
        <v>16</v>
      </c>
      <c r="P8" s="90">
        <v>495</v>
      </c>
    </row>
    <row r="9" spans="2:16" ht="15.75" x14ac:dyDescent="0.25">
      <c r="B9" s="116" t="s">
        <v>30</v>
      </c>
      <c r="C9" s="168">
        <v>8</v>
      </c>
      <c r="D9" s="168">
        <v>7</v>
      </c>
      <c r="E9" s="168">
        <v>1</v>
      </c>
      <c r="F9" s="169">
        <v>25</v>
      </c>
      <c r="G9" s="169">
        <v>850</v>
      </c>
      <c r="H9" s="37"/>
      <c r="I9" s="170">
        <v>2</v>
      </c>
      <c r="J9" s="169">
        <v>0</v>
      </c>
      <c r="K9" s="169">
        <v>10</v>
      </c>
      <c r="L9" s="169">
        <v>370</v>
      </c>
      <c r="M9" s="37"/>
      <c r="N9" s="104">
        <v>0</v>
      </c>
      <c r="O9" s="106">
        <v>7</v>
      </c>
      <c r="P9" s="106">
        <v>245</v>
      </c>
    </row>
    <row r="10" spans="2:16" ht="15.75" x14ac:dyDescent="0.25">
      <c r="B10" s="116" t="s">
        <v>18</v>
      </c>
      <c r="C10" s="159">
        <v>3</v>
      </c>
      <c r="D10" s="159">
        <v>2</v>
      </c>
      <c r="E10" s="159">
        <v>0</v>
      </c>
      <c r="F10" s="159">
        <v>62</v>
      </c>
      <c r="G10" s="159">
        <v>1575</v>
      </c>
      <c r="H10" s="160"/>
      <c r="I10" s="159">
        <v>0</v>
      </c>
      <c r="J10" s="159">
        <v>0</v>
      </c>
      <c r="K10" s="159">
        <v>22</v>
      </c>
      <c r="L10" s="159">
        <v>635</v>
      </c>
      <c r="M10" s="160"/>
      <c r="N10" s="159">
        <v>0</v>
      </c>
      <c r="O10" s="159">
        <v>7</v>
      </c>
      <c r="P10" s="159">
        <v>210</v>
      </c>
    </row>
    <row r="11" spans="2:16" ht="15.75" x14ac:dyDescent="0.25">
      <c r="B11" s="113" t="s">
        <v>37</v>
      </c>
      <c r="C11" s="98">
        <f>SUM(C7:C10)</f>
        <v>41</v>
      </c>
      <c r="D11" s="98">
        <f>SUM(D7:D10)</f>
        <v>27</v>
      </c>
      <c r="E11" s="98">
        <f>SUM(E7:E10)</f>
        <v>1</v>
      </c>
      <c r="F11" s="98">
        <f t="shared" ref="F11:G11" si="0">SUM(F7:F10)</f>
        <v>292</v>
      </c>
      <c r="G11" s="98">
        <f t="shared" si="0"/>
        <v>7844</v>
      </c>
      <c r="H11" s="111"/>
      <c r="I11" s="98">
        <f t="shared" ref="I11" si="1">SUM(I7:I10)</f>
        <v>9</v>
      </c>
      <c r="J11" s="98">
        <f>SUM(J7:J10)</f>
        <v>5</v>
      </c>
      <c r="K11" s="98">
        <f t="shared" ref="K11" si="2">SUM(K7:K10)</f>
        <v>81</v>
      </c>
      <c r="L11" s="98">
        <f t="shared" ref="L11" si="3">SUM(L7:L10)</f>
        <v>2530</v>
      </c>
      <c r="M11" s="111"/>
      <c r="N11" s="98">
        <f t="shared" ref="N11" si="4">SUM(N7:N10)</f>
        <v>3</v>
      </c>
      <c r="O11" s="98">
        <f t="shared" ref="O11" si="5">SUM(O7:O10)</f>
        <v>32</v>
      </c>
      <c r="P11" s="98">
        <f t="shared" ref="P11" si="6">SUM(P7:P10)</f>
        <v>1010</v>
      </c>
    </row>
    <row r="12" spans="2:16" ht="14.25" customHeight="1" x14ac:dyDescent="0.25">
      <c r="B12" s="3"/>
      <c r="C12" s="3"/>
      <c r="D12" s="3"/>
      <c r="E12" s="3"/>
      <c r="F12" s="3"/>
      <c r="G12" s="3"/>
      <c r="H12" s="3"/>
      <c r="I12" s="4"/>
      <c r="J12" s="3"/>
      <c r="K12" s="3"/>
      <c r="L12" s="3"/>
      <c r="M12" s="3"/>
      <c r="N12" s="3"/>
      <c r="O12" s="3"/>
      <c r="P12" s="3"/>
    </row>
    <row r="13" spans="2:16" ht="15.75" x14ac:dyDescent="0.25">
      <c r="B13" s="231" t="s">
        <v>60</v>
      </c>
      <c r="C13" s="228" t="s">
        <v>21</v>
      </c>
      <c r="D13" s="229"/>
      <c r="E13" s="229"/>
      <c r="F13" s="229"/>
      <c r="G13" s="230"/>
      <c r="H13" s="121"/>
      <c r="I13" s="235" t="s">
        <v>19</v>
      </c>
      <c r="J13" s="235"/>
      <c r="K13" s="235"/>
      <c r="L13" s="235"/>
      <c r="M13" s="121"/>
      <c r="N13" s="236" t="s">
        <v>20</v>
      </c>
      <c r="O13" s="236"/>
      <c r="P13" s="236"/>
    </row>
    <row r="14" spans="2:16" ht="15.75" x14ac:dyDescent="0.25">
      <c r="B14" s="232"/>
      <c r="C14" s="113" t="s">
        <v>12</v>
      </c>
      <c r="D14" s="113" t="s">
        <v>5</v>
      </c>
      <c r="E14" s="113" t="str">
        <f>E6</f>
        <v>Dioceses</v>
      </c>
      <c r="F14" s="113" t="s">
        <v>9</v>
      </c>
      <c r="G14" s="113" t="s">
        <v>13</v>
      </c>
      <c r="H14" s="122"/>
      <c r="I14" s="113" t="s">
        <v>8</v>
      </c>
      <c r="J14" s="113" t="s">
        <v>4</v>
      </c>
      <c r="K14" s="113" t="s">
        <v>9</v>
      </c>
      <c r="L14" s="113" t="s">
        <v>13</v>
      </c>
      <c r="M14" s="122"/>
      <c r="N14" s="123" t="s">
        <v>4</v>
      </c>
      <c r="O14" s="123" t="s">
        <v>9</v>
      </c>
      <c r="P14" s="123" t="s">
        <v>13</v>
      </c>
    </row>
    <row r="15" spans="2:16" ht="16.5" customHeight="1" x14ac:dyDescent="0.25">
      <c r="B15" s="116" t="s">
        <v>15</v>
      </c>
      <c r="C15" s="108">
        <v>25</v>
      </c>
      <c r="D15" s="108">
        <v>19</v>
      </c>
      <c r="E15" s="108">
        <v>0</v>
      </c>
      <c r="F15" s="108">
        <v>208</v>
      </c>
      <c r="G15" s="108">
        <v>4535</v>
      </c>
      <c r="H15" s="109"/>
      <c r="I15" s="108">
        <v>3</v>
      </c>
      <c r="J15" s="108">
        <v>2</v>
      </c>
      <c r="K15" s="108">
        <v>61</v>
      </c>
      <c r="L15" s="108">
        <v>1645</v>
      </c>
      <c r="M15" s="109"/>
      <c r="N15" s="108">
        <v>2</v>
      </c>
      <c r="O15" s="108">
        <v>39</v>
      </c>
      <c r="P15" s="108">
        <v>1040</v>
      </c>
    </row>
    <row r="16" spans="2:16" ht="16.5" customHeight="1" x14ac:dyDescent="0.25">
      <c r="B16" s="116" t="s">
        <v>22</v>
      </c>
      <c r="C16" s="108">
        <v>76</v>
      </c>
      <c r="D16" s="108">
        <v>32</v>
      </c>
      <c r="E16" s="108">
        <v>0</v>
      </c>
      <c r="F16" s="108">
        <v>553</v>
      </c>
      <c r="G16" s="108">
        <v>15017</v>
      </c>
      <c r="H16" s="109"/>
      <c r="I16" s="108">
        <v>18</v>
      </c>
      <c r="J16" s="108">
        <v>8</v>
      </c>
      <c r="K16" s="108">
        <v>126</v>
      </c>
      <c r="L16" s="108">
        <v>4098</v>
      </c>
      <c r="M16" s="109"/>
      <c r="N16" s="108">
        <v>1</v>
      </c>
      <c r="O16" s="108">
        <v>57</v>
      </c>
      <c r="P16" s="108">
        <v>2101</v>
      </c>
    </row>
    <row r="17" spans="2:16" ht="16.5" customHeight="1" x14ac:dyDescent="0.25">
      <c r="B17" s="116" t="s">
        <v>23</v>
      </c>
      <c r="C17" s="108">
        <v>57</v>
      </c>
      <c r="D17" s="108">
        <v>37</v>
      </c>
      <c r="E17" s="108">
        <v>1</v>
      </c>
      <c r="F17" s="108">
        <v>240</v>
      </c>
      <c r="G17" s="108">
        <v>6396</v>
      </c>
      <c r="H17" s="109"/>
      <c r="I17" s="108">
        <v>15</v>
      </c>
      <c r="J17" s="108">
        <v>0</v>
      </c>
      <c r="K17" s="108">
        <v>67</v>
      </c>
      <c r="L17" s="108">
        <v>1995</v>
      </c>
      <c r="M17" s="109"/>
      <c r="N17" s="108">
        <v>2</v>
      </c>
      <c r="O17" s="108">
        <v>26</v>
      </c>
      <c r="P17" s="108">
        <v>772</v>
      </c>
    </row>
    <row r="18" spans="2:16" ht="16.5" customHeight="1" x14ac:dyDescent="0.25">
      <c r="B18" s="116" t="s">
        <v>24</v>
      </c>
      <c r="C18" s="108">
        <v>20</v>
      </c>
      <c r="D18" s="108">
        <v>15</v>
      </c>
      <c r="E18" s="108">
        <v>0</v>
      </c>
      <c r="F18" s="108">
        <v>98</v>
      </c>
      <c r="G18" s="108">
        <v>2940</v>
      </c>
      <c r="H18" s="109"/>
      <c r="I18" s="108">
        <v>3</v>
      </c>
      <c r="J18" s="108">
        <v>0</v>
      </c>
      <c r="K18" s="108">
        <v>24</v>
      </c>
      <c r="L18" s="108">
        <v>705</v>
      </c>
      <c r="M18" s="109"/>
      <c r="N18" s="108">
        <v>1</v>
      </c>
      <c r="O18" s="108">
        <v>12</v>
      </c>
      <c r="P18" s="108">
        <v>393</v>
      </c>
    </row>
    <row r="19" spans="2:16" ht="16.5" customHeight="1" x14ac:dyDescent="0.25">
      <c r="B19" s="116" t="s">
        <v>58</v>
      </c>
      <c r="C19" s="108">
        <v>9</v>
      </c>
      <c r="D19" s="108">
        <v>8</v>
      </c>
      <c r="E19" s="108">
        <v>0</v>
      </c>
      <c r="F19" s="108">
        <v>91</v>
      </c>
      <c r="G19" s="108">
        <v>2386</v>
      </c>
      <c r="H19" s="109"/>
      <c r="I19" s="108">
        <v>2</v>
      </c>
      <c r="J19" s="108">
        <v>2</v>
      </c>
      <c r="K19" s="108">
        <v>24</v>
      </c>
      <c r="L19" s="108">
        <v>825</v>
      </c>
      <c r="M19" s="109"/>
      <c r="N19" s="108">
        <v>0</v>
      </c>
      <c r="O19" s="108">
        <v>10</v>
      </c>
      <c r="P19" s="108">
        <v>290</v>
      </c>
    </row>
    <row r="20" spans="2:16" ht="15.75" customHeight="1" x14ac:dyDescent="0.25">
      <c r="B20" s="117" t="s">
        <v>37</v>
      </c>
      <c r="C20" s="110">
        <f>SUM(C15:C19)</f>
        <v>187</v>
      </c>
      <c r="D20" s="110">
        <f t="shared" ref="D20:I20" si="7">SUM(D15:D19)</f>
        <v>111</v>
      </c>
      <c r="E20" s="110">
        <f t="shared" si="7"/>
        <v>1</v>
      </c>
      <c r="F20" s="110">
        <f t="shared" si="7"/>
        <v>1190</v>
      </c>
      <c r="G20" s="110">
        <f t="shared" si="7"/>
        <v>31274</v>
      </c>
      <c r="H20" s="111"/>
      <c r="I20" s="110">
        <f t="shared" si="7"/>
        <v>41</v>
      </c>
      <c r="J20" s="110">
        <f t="shared" ref="J20" si="8">SUM(J15:J19)</f>
        <v>12</v>
      </c>
      <c r="K20" s="110">
        <f t="shared" ref="K20" si="9">SUM(K15:K19)</f>
        <v>302</v>
      </c>
      <c r="L20" s="110">
        <f t="shared" ref="L20:N20" si="10">SUM(L15:L19)</f>
        <v>9268</v>
      </c>
      <c r="M20" s="111"/>
      <c r="N20" s="110">
        <f t="shared" si="10"/>
        <v>6</v>
      </c>
      <c r="O20" s="110">
        <f t="shared" ref="O20" si="11">SUM(O15:O19)</f>
        <v>144</v>
      </c>
      <c r="P20" s="110">
        <f t="shared" ref="P20" si="12">SUM(P15:P19)</f>
        <v>4596</v>
      </c>
    </row>
    <row r="21" spans="2:16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2:16" ht="15.75" x14ac:dyDescent="0.25">
      <c r="B22" s="233" t="s">
        <v>70</v>
      </c>
      <c r="C22" s="222" t="s">
        <v>21</v>
      </c>
      <c r="D22" s="223"/>
      <c r="E22" s="223"/>
      <c r="F22" s="223"/>
      <c r="G22" s="224"/>
      <c r="H22" s="92"/>
      <c r="I22" s="225" t="s">
        <v>19</v>
      </c>
      <c r="J22" s="225"/>
      <c r="K22" s="225"/>
      <c r="L22" s="225"/>
      <c r="M22" s="92"/>
      <c r="N22" s="192" t="s">
        <v>20</v>
      </c>
      <c r="O22" s="192"/>
      <c r="P22" s="192"/>
    </row>
    <row r="23" spans="2:16" ht="15.75" x14ac:dyDescent="0.25">
      <c r="B23" s="234"/>
      <c r="C23" s="126" t="s">
        <v>12</v>
      </c>
      <c r="D23" s="126" t="s">
        <v>5</v>
      </c>
      <c r="E23" s="126" t="str">
        <f>E14</f>
        <v>Dioceses</v>
      </c>
      <c r="F23" s="126" t="s">
        <v>9</v>
      </c>
      <c r="G23" s="126" t="s">
        <v>13</v>
      </c>
      <c r="H23" s="124"/>
      <c r="I23" s="126" t="s">
        <v>8</v>
      </c>
      <c r="J23" s="126" t="s">
        <v>4</v>
      </c>
      <c r="K23" s="126" t="s">
        <v>9</v>
      </c>
      <c r="L23" s="126" t="s">
        <v>13</v>
      </c>
      <c r="M23" s="179"/>
      <c r="N23" s="138" t="s">
        <v>4</v>
      </c>
      <c r="O23" s="138" t="s">
        <v>9</v>
      </c>
      <c r="P23" s="138" t="s">
        <v>13</v>
      </c>
    </row>
    <row r="24" spans="2:16" ht="15.75" x14ac:dyDescent="0.25">
      <c r="B24" s="118" t="s">
        <v>25</v>
      </c>
      <c r="C24" s="86">
        <v>13</v>
      </c>
      <c r="D24" s="86">
        <v>3</v>
      </c>
      <c r="E24" s="86">
        <v>0</v>
      </c>
      <c r="F24" s="90">
        <v>182</v>
      </c>
      <c r="G24" s="90">
        <v>3127</v>
      </c>
      <c r="H24" s="37"/>
      <c r="I24" s="90">
        <v>1</v>
      </c>
      <c r="J24" s="90">
        <v>0</v>
      </c>
      <c r="K24" s="90">
        <v>37</v>
      </c>
      <c r="L24" s="90">
        <v>913</v>
      </c>
      <c r="M24" s="3"/>
      <c r="N24" s="89">
        <v>0</v>
      </c>
      <c r="O24" s="90">
        <v>17</v>
      </c>
      <c r="P24" s="90">
        <v>590</v>
      </c>
    </row>
    <row r="25" spans="2:16" ht="19.5" customHeight="1" x14ac:dyDescent="0.25">
      <c r="B25" s="118" t="s">
        <v>26</v>
      </c>
      <c r="C25" s="86">
        <v>66</v>
      </c>
      <c r="D25" s="86">
        <v>41</v>
      </c>
      <c r="E25" s="86">
        <v>0</v>
      </c>
      <c r="F25" s="90">
        <v>546</v>
      </c>
      <c r="G25" s="90">
        <v>13254</v>
      </c>
      <c r="H25" s="37"/>
      <c r="I25" s="90">
        <v>9</v>
      </c>
      <c r="J25" s="90">
        <v>4</v>
      </c>
      <c r="K25" s="90">
        <v>119</v>
      </c>
      <c r="L25" s="90">
        <v>3357</v>
      </c>
      <c r="M25" s="3"/>
      <c r="N25" s="89">
        <v>0</v>
      </c>
      <c r="O25" s="90">
        <v>40</v>
      </c>
      <c r="P25" s="90">
        <v>1270</v>
      </c>
    </row>
    <row r="26" spans="2:16" ht="19.5" customHeight="1" x14ac:dyDescent="0.25">
      <c r="B26" s="118" t="s">
        <v>76</v>
      </c>
      <c r="C26" s="166">
        <v>4</v>
      </c>
      <c r="D26" s="166">
        <v>2</v>
      </c>
      <c r="E26" s="166">
        <v>0</v>
      </c>
      <c r="F26" s="166">
        <v>118</v>
      </c>
      <c r="G26" s="166">
        <v>3375</v>
      </c>
      <c r="H26" s="111"/>
      <c r="I26" s="166">
        <v>1</v>
      </c>
      <c r="J26" s="166">
        <v>1</v>
      </c>
      <c r="K26" s="166">
        <v>25</v>
      </c>
      <c r="L26" s="166">
        <v>800</v>
      </c>
      <c r="M26" s="111"/>
      <c r="N26" s="98">
        <v>0</v>
      </c>
      <c r="O26" s="98">
        <v>6</v>
      </c>
      <c r="P26" s="98">
        <v>300</v>
      </c>
    </row>
    <row r="27" spans="2:16" ht="15.75" x14ac:dyDescent="0.25">
      <c r="B27" s="126" t="s">
        <v>37</v>
      </c>
      <c r="C27" s="100">
        <f>SUM(C22:C26)</f>
        <v>83</v>
      </c>
      <c r="D27" s="100">
        <f t="shared" ref="D27:P27" si="13">SUM(D22:D26)</f>
        <v>46</v>
      </c>
      <c r="E27" s="100">
        <f t="shared" si="13"/>
        <v>0</v>
      </c>
      <c r="F27" s="100">
        <f t="shared" si="13"/>
        <v>846</v>
      </c>
      <c r="G27" s="100">
        <f t="shared" si="13"/>
        <v>19756</v>
      </c>
      <c r="H27" s="127"/>
      <c r="I27" s="100">
        <f t="shared" si="13"/>
        <v>11</v>
      </c>
      <c r="J27" s="100">
        <f t="shared" si="13"/>
        <v>5</v>
      </c>
      <c r="K27" s="100">
        <f t="shared" si="13"/>
        <v>181</v>
      </c>
      <c r="L27" s="100">
        <f t="shared" si="13"/>
        <v>5070</v>
      </c>
      <c r="M27" s="92"/>
      <c r="N27" s="100">
        <f t="shared" si="13"/>
        <v>0</v>
      </c>
      <c r="O27" s="100">
        <f t="shared" si="13"/>
        <v>63</v>
      </c>
      <c r="P27" s="100">
        <f t="shared" si="13"/>
        <v>2160</v>
      </c>
    </row>
    <row r="28" spans="2:16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2:16" ht="15.75" x14ac:dyDescent="0.25">
      <c r="B29" s="185" t="s">
        <v>69</v>
      </c>
      <c r="C29" s="222" t="s">
        <v>21</v>
      </c>
      <c r="D29" s="223"/>
      <c r="E29" s="223"/>
      <c r="F29" s="223"/>
      <c r="G29" s="224"/>
      <c r="H29" s="92"/>
      <c r="I29" s="225" t="s">
        <v>19</v>
      </c>
      <c r="J29" s="225"/>
      <c r="K29" s="225"/>
      <c r="L29" s="225"/>
      <c r="M29" s="92"/>
      <c r="N29" s="192" t="s">
        <v>20</v>
      </c>
      <c r="O29" s="192"/>
      <c r="P29" s="192"/>
    </row>
    <row r="30" spans="2:16" ht="15.75" x14ac:dyDescent="0.25">
      <c r="B30" s="186"/>
      <c r="C30" s="126" t="s">
        <v>12</v>
      </c>
      <c r="D30" s="126" t="s">
        <v>5</v>
      </c>
      <c r="E30" s="126" t="str">
        <f>E23</f>
        <v>Dioceses</v>
      </c>
      <c r="F30" s="126" t="s">
        <v>9</v>
      </c>
      <c r="G30" s="126" t="s">
        <v>13</v>
      </c>
      <c r="H30" s="124"/>
      <c r="I30" s="126" t="s">
        <v>8</v>
      </c>
      <c r="J30" s="126" t="s">
        <v>4</v>
      </c>
      <c r="K30" s="126" t="s">
        <v>9</v>
      </c>
      <c r="L30" s="126" t="s">
        <v>13</v>
      </c>
      <c r="M30" s="124"/>
      <c r="N30" s="138" t="s">
        <v>4</v>
      </c>
      <c r="O30" s="138" t="s">
        <v>9</v>
      </c>
      <c r="P30" s="138" t="s">
        <v>13</v>
      </c>
    </row>
    <row r="31" spans="2:16" ht="16.5" customHeight="1" x14ac:dyDescent="0.25">
      <c r="B31" s="174" t="s">
        <v>27</v>
      </c>
      <c r="C31" s="98">
        <v>14</v>
      </c>
      <c r="D31" s="98">
        <v>8</v>
      </c>
      <c r="E31" s="98">
        <v>0</v>
      </c>
      <c r="F31" s="98">
        <v>185</v>
      </c>
      <c r="G31" s="98">
        <v>3860</v>
      </c>
      <c r="H31" s="111"/>
      <c r="I31" s="98">
        <v>3</v>
      </c>
      <c r="J31" s="98">
        <v>0</v>
      </c>
      <c r="K31" s="98">
        <v>46</v>
      </c>
      <c r="L31" s="98">
        <v>1130</v>
      </c>
      <c r="M31" s="111"/>
      <c r="N31" s="98">
        <v>1</v>
      </c>
      <c r="O31" s="98">
        <v>23</v>
      </c>
      <c r="P31" s="98">
        <v>720</v>
      </c>
    </row>
    <row r="32" spans="2:16" ht="16.5" customHeight="1" x14ac:dyDescent="0.25">
      <c r="B32" s="174" t="s">
        <v>28</v>
      </c>
      <c r="C32" s="98">
        <v>6</v>
      </c>
      <c r="D32" s="98">
        <v>5</v>
      </c>
      <c r="E32" s="98">
        <v>0</v>
      </c>
      <c r="F32" s="98">
        <v>36</v>
      </c>
      <c r="G32" s="98">
        <v>1220</v>
      </c>
      <c r="H32" s="149"/>
      <c r="I32" s="98">
        <v>2</v>
      </c>
      <c r="J32" s="98">
        <v>0</v>
      </c>
      <c r="K32" s="98">
        <v>11</v>
      </c>
      <c r="L32" s="98">
        <v>241</v>
      </c>
      <c r="M32" s="149"/>
      <c r="N32" s="98">
        <v>0</v>
      </c>
      <c r="O32" s="98">
        <v>3</v>
      </c>
      <c r="P32" s="98">
        <v>62</v>
      </c>
    </row>
    <row r="33" spans="2:16" ht="16.5" customHeight="1" x14ac:dyDescent="0.25">
      <c r="B33" s="174" t="s">
        <v>29</v>
      </c>
      <c r="C33" s="98">
        <v>7</v>
      </c>
      <c r="D33" s="98">
        <v>6</v>
      </c>
      <c r="E33" s="98">
        <v>0</v>
      </c>
      <c r="F33" s="98">
        <v>73</v>
      </c>
      <c r="G33" s="98">
        <v>1990</v>
      </c>
      <c r="H33" s="111"/>
      <c r="I33" s="98">
        <v>0</v>
      </c>
      <c r="J33" s="98">
        <v>0</v>
      </c>
      <c r="K33" s="98">
        <v>18</v>
      </c>
      <c r="L33" s="98">
        <v>550</v>
      </c>
      <c r="M33" s="111"/>
      <c r="N33" s="159">
        <v>1</v>
      </c>
      <c r="O33" s="98">
        <v>8</v>
      </c>
      <c r="P33" s="98">
        <v>300</v>
      </c>
    </row>
    <row r="34" spans="2:16" ht="15.75" x14ac:dyDescent="0.25">
      <c r="B34" s="175" t="s">
        <v>37</v>
      </c>
      <c r="C34" s="100">
        <f>SUM(C29:C33)</f>
        <v>27</v>
      </c>
      <c r="D34" s="100">
        <f t="shared" ref="D34:P34" si="14">SUM(D29:D33)</f>
        <v>19</v>
      </c>
      <c r="E34" s="100">
        <f t="shared" si="14"/>
        <v>0</v>
      </c>
      <c r="F34" s="100">
        <f t="shared" si="14"/>
        <v>294</v>
      </c>
      <c r="G34" s="100">
        <f t="shared" si="14"/>
        <v>7070</v>
      </c>
      <c r="H34" s="127"/>
      <c r="I34" s="100">
        <f t="shared" si="14"/>
        <v>5</v>
      </c>
      <c r="J34" s="100">
        <f t="shared" si="14"/>
        <v>0</v>
      </c>
      <c r="K34" s="100">
        <f t="shared" si="14"/>
        <v>75</v>
      </c>
      <c r="L34" s="100">
        <f t="shared" si="14"/>
        <v>1921</v>
      </c>
      <c r="M34" s="92"/>
      <c r="N34" s="100">
        <f t="shared" si="14"/>
        <v>2</v>
      </c>
      <c r="O34" s="100">
        <f t="shared" si="14"/>
        <v>34</v>
      </c>
      <c r="P34" s="100">
        <f t="shared" si="14"/>
        <v>1082</v>
      </c>
    </row>
    <row r="35" spans="2:16" x14ac:dyDescent="0.25">
      <c r="B35" s="176"/>
      <c r="C35" s="176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</row>
    <row r="36" spans="2:16" ht="15.75" x14ac:dyDescent="0.25">
      <c r="B36" s="220" t="s">
        <v>68</v>
      </c>
      <c r="C36" s="222" t="s">
        <v>21</v>
      </c>
      <c r="D36" s="223"/>
      <c r="E36" s="223"/>
      <c r="F36" s="223"/>
      <c r="G36" s="224"/>
      <c r="H36" s="92"/>
      <c r="I36" s="225" t="s">
        <v>19</v>
      </c>
      <c r="J36" s="225"/>
      <c r="K36" s="225"/>
      <c r="L36" s="225"/>
      <c r="M36" s="92"/>
      <c r="N36" s="192" t="s">
        <v>20</v>
      </c>
      <c r="O36" s="192"/>
      <c r="P36" s="192"/>
    </row>
    <row r="37" spans="2:16" ht="15.75" x14ac:dyDescent="0.25">
      <c r="B37" s="221"/>
      <c r="C37" s="126" t="s">
        <v>12</v>
      </c>
      <c r="D37" s="126" t="s">
        <v>5</v>
      </c>
      <c r="E37" s="126" t="str">
        <f>E30</f>
        <v>Dioceses</v>
      </c>
      <c r="F37" s="126" t="s">
        <v>9</v>
      </c>
      <c r="G37" s="126" t="s">
        <v>13</v>
      </c>
      <c r="H37" s="177"/>
      <c r="I37" s="126" t="s">
        <v>8</v>
      </c>
      <c r="J37" s="126" t="s">
        <v>4</v>
      </c>
      <c r="K37" s="126" t="s">
        <v>9</v>
      </c>
      <c r="L37" s="126" t="s">
        <v>13</v>
      </c>
      <c r="M37" s="178"/>
      <c r="N37" s="138" t="s">
        <v>4</v>
      </c>
      <c r="O37" s="138" t="s">
        <v>9</v>
      </c>
      <c r="P37" s="138" t="s">
        <v>13</v>
      </c>
    </row>
    <row r="38" spans="2:16" ht="15.75" customHeight="1" x14ac:dyDescent="0.25">
      <c r="B38" s="174" t="s">
        <v>31</v>
      </c>
      <c r="C38" s="98">
        <v>78</v>
      </c>
      <c r="D38" s="98">
        <v>32</v>
      </c>
      <c r="E38" s="98">
        <v>0</v>
      </c>
      <c r="F38" s="98">
        <v>780</v>
      </c>
      <c r="G38" s="98">
        <v>16106</v>
      </c>
      <c r="H38" s="111"/>
      <c r="I38" s="98">
        <v>10</v>
      </c>
      <c r="J38" s="98" t="str">
        <f>'[2]Sul I'!$C$30</f>
        <v xml:space="preserve"> </v>
      </c>
      <c r="K38" s="98">
        <v>171</v>
      </c>
      <c r="L38" s="98">
        <v>3930</v>
      </c>
      <c r="M38" s="111"/>
      <c r="N38" s="98" t="str">
        <f>'[2]Sul I'!$C$39</f>
        <v xml:space="preserve"> </v>
      </c>
      <c r="O38" s="98">
        <v>59</v>
      </c>
      <c r="P38" s="98">
        <v>1775</v>
      </c>
    </row>
    <row r="39" spans="2:16" ht="15.75" customHeight="1" x14ac:dyDescent="0.25">
      <c r="B39" s="174" t="s">
        <v>32</v>
      </c>
      <c r="C39" s="98">
        <v>33</v>
      </c>
      <c r="D39" s="98">
        <v>15</v>
      </c>
      <c r="E39" s="98">
        <v>1</v>
      </c>
      <c r="F39" s="98">
        <v>173</v>
      </c>
      <c r="G39" s="98">
        <v>4061</v>
      </c>
      <c r="H39" s="111"/>
      <c r="I39" s="98">
        <v>5</v>
      </c>
      <c r="J39" s="98">
        <v>1</v>
      </c>
      <c r="K39" s="98">
        <v>47</v>
      </c>
      <c r="L39" s="98">
        <v>1230</v>
      </c>
      <c r="M39" s="111"/>
      <c r="N39" s="98"/>
      <c r="O39" s="98">
        <v>14</v>
      </c>
      <c r="P39" s="98">
        <v>465</v>
      </c>
    </row>
    <row r="40" spans="2:16" ht="15.75" customHeight="1" x14ac:dyDescent="0.25">
      <c r="B40" s="174" t="s">
        <v>33</v>
      </c>
      <c r="C40" s="98">
        <v>12</v>
      </c>
      <c r="D40" s="98">
        <v>5</v>
      </c>
      <c r="E40" s="98">
        <v>1</v>
      </c>
      <c r="F40" s="98">
        <v>128</v>
      </c>
      <c r="G40" s="98">
        <v>2207</v>
      </c>
      <c r="H40" s="111"/>
      <c r="I40" s="98">
        <v>4</v>
      </c>
      <c r="J40" s="98" t="str">
        <f>'[2]Sul III'!$C$30</f>
        <v xml:space="preserve"> </v>
      </c>
      <c r="K40" s="98">
        <v>41</v>
      </c>
      <c r="L40" s="98">
        <v>856</v>
      </c>
      <c r="M40" s="111"/>
      <c r="N40" s="98" t="str">
        <f>'[2]Sul III'!$C$39</f>
        <v xml:space="preserve"> </v>
      </c>
      <c r="O40" s="98">
        <v>14</v>
      </c>
      <c r="P40" s="98">
        <v>420</v>
      </c>
    </row>
    <row r="41" spans="2:16" ht="15.75" customHeight="1" x14ac:dyDescent="0.25">
      <c r="B41" s="174" t="s">
        <v>34</v>
      </c>
      <c r="C41" s="98">
        <v>7</v>
      </c>
      <c r="D41" s="98">
        <v>6</v>
      </c>
      <c r="E41" s="98">
        <v>1</v>
      </c>
      <c r="F41" s="98">
        <v>49</v>
      </c>
      <c r="G41" s="98">
        <v>1055</v>
      </c>
      <c r="H41" s="111"/>
      <c r="I41" s="98">
        <v>0</v>
      </c>
      <c r="J41" s="98">
        <v>1</v>
      </c>
      <c r="K41" s="98">
        <v>12</v>
      </c>
      <c r="L41" s="98">
        <v>330</v>
      </c>
      <c r="M41" s="111"/>
      <c r="N41" s="98">
        <v>0</v>
      </c>
      <c r="O41" s="98">
        <v>3</v>
      </c>
      <c r="P41" s="98">
        <v>220</v>
      </c>
    </row>
    <row r="42" spans="2:16" ht="15" customHeight="1" x14ac:dyDescent="0.25">
      <c r="B42" s="175" t="s">
        <v>37</v>
      </c>
      <c r="C42" s="100">
        <f>SUM(C38:C41)</f>
        <v>130</v>
      </c>
      <c r="D42" s="100">
        <f t="shared" ref="D42:G42" si="15">SUM(D38:D41)</f>
        <v>58</v>
      </c>
      <c r="E42" s="100">
        <f t="shared" si="15"/>
        <v>3</v>
      </c>
      <c r="F42" s="100">
        <f t="shared" si="15"/>
        <v>1130</v>
      </c>
      <c r="G42" s="100">
        <f t="shared" si="15"/>
        <v>23429</v>
      </c>
      <c r="H42" s="127"/>
      <c r="I42" s="100">
        <f>SUM(I38:I41)</f>
        <v>19</v>
      </c>
      <c r="J42" s="100">
        <f t="shared" ref="J42:N42" si="16">SUM(J38:J41)</f>
        <v>2</v>
      </c>
      <c r="K42" s="100">
        <f t="shared" si="16"/>
        <v>271</v>
      </c>
      <c r="L42" s="100">
        <f t="shared" si="16"/>
        <v>6346</v>
      </c>
      <c r="M42" s="99"/>
      <c r="N42" s="100">
        <f t="shared" si="16"/>
        <v>0</v>
      </c>
      <c r="O42" s="100">
        <f t="shared" ref="O42" si="17">SUM(O38:O41)</f>
        <v>90</v>
      </c>
      <c r="P42" s="100">
        <f t="shared" ref="P42" si="18">SUM(P38:P41)</f>
        <v>2880</v>
      </c>
    </row>
    <row r="43" spans="2:16" ht="15" customHeight="1" x14ac:dyDescent="0.25"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</row>
    <row r="44" spans="2:16" ht="15.75" x14ac:dyDescent="0.25">
      <c r="B44" s="220" t="s">
        <v>35</v>
      </c>
      <c r="C44" s="222" t="s">
        <v>21</v>
      </c>
      <c r="D44" s="223"/>
      <c r="E44" s="223"/>
      <c r="F44" s="223"/>
      <c r="G44" s="224"/>
      <c r="H44" s="92"/>
      <c r="I44" s="225" t="s">
        <v>19</v>
      </c>
      <c r="J44" s="225"/>
      <c r="K44" s="225"/>
      <c r="L44" s="225"/>
      <c r="M44" s="92"/>
      <c r="N44" s="192" t="s">
        <v>20</v>
      </c>
      <c r="O44" s="192"/>
      <c r="P44" s="192"/>
    </row>
    <row r="45" spans="2:16" ht="15.75" x14ac:dyDescent="0.25">
      <c r="B45" s="221"/>
      <c r="C45" s="126" t="s">
        <v>12</v>
      </c>
      <c r="D45" s="126" t="s">
        <v>5</v>
      </c>
      <c r="E45" s="126" t="s">
        <v>4</v>
      </c>
      <c r="F45" s="126" t="s">
        <v>9</v>
      </c>
      <c r="G45" s="126" t="s">
        <v>13</v>
      </c>
      <c r="H45" s="124"/>
      <c r="I45" s="126" t="s">
        <v>8</v>
      </c>
      <c r="J45" s="126" t="s">
        <v>4</v>
      </c>
      <c r="K45" s="126" t="s">
        <v>9</v>
      </c>
      <c r="L45" s="126" t="s">
        <v>13</v>
      </c>
      <c r="M45" s="179"/>
      <c r="N45" s="126" t="s">
        <v>4</v>
      </c>
      <c r="O45" s="126" t="s">
        <v>9</v>
      </c>
      <c r="P45" s="138" t="s">
        <v>13</v>
      </c>
    </row>
    <row r="46" spans="2:16" ht="15.75" x14ac:dyDescent="0.25">
      <c r="B46" s="126" t="s">
        <v>37</v>
      </c>
      <c r="C46" s="172">
        <f>SUM(C11,C20,C27,C34,C42)</f>
        <v>468</v>
      </c>
      <c r="D46" s="172">
        <f t="shared" ref="D46:G46" si="19">SUM(D11,D20,D27,D34,D42)</f>
        <v>261</v>
      </c>
      <c r="E46" s="172">
        <f t="shared" si="19"/>
        <v>5</v>
      </c>
      <c r="F46" s="172">
        <f t="shared" si="19"/>
        <v>3752</v>
      </c>
      <c r="G46" s="172">
        <f t="shared" si="19"/>
        <v>89373</v>
      </c>
      <c r="H46" s="180"/>
      <c r="I46" s="172">
        <f>SUM(I11,I20,I27,I34,I42)</f>
        <v>85</v>
      </c>
      <c r="J46" s="172">
        <f t="shared" ref="J46:L46" si="20">SUM(J11,J20,J27,J34,J42)</f>
        <v>24</v>
      </c>
      <c r="K46" s="172">
        <f t="shared" si="20"/>
        <v>910</v>
      </c>
      <c r="L46" s="172">
        <f t="shared" si="20"/>
        <v>25135</v>
      </c>
      <c r="M46" s="180"/>
      <c r="N46" s="172">
        <f>SUM(N11,N20,N27,N34,N42)</f>
        <v>11</v>
      </c>
      <c r="O46" s="172">
        <f t="shared" ref="O46:P46" si="21">SUM(O11,O20,O27,O34,O42)</f>
        <v>363</v>
      </c>
      <c r="P46" s="172">
        <f t="shared" si="21"/>
        <v>11728</v>
      </c>
    </row>
    <row r="47" spans="2:16" x14ac:dyDescent="0.25"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</row>
    <row r="48" spans="2:16" ht="15" customHeight="1" x14ac:dyDescent="0.25">
      <c r="B48" s="185" t="s">
        <v>78</v>
      </c>
      <c r="C48" s="211" t="s">
        <v>21</v>
      </c>
      <c r="D48" s="212"/>
      <c r="E48" s="212"/>
      <c r="F48" s="212"/>
      <c r="G48" s="213"/>
      <c r="H48" s="171"/>
      <c r="I48" s="214" t="s">
        <v>19</v>
      </c>
      <c r="J48" s="215"/>
      <c r="K48" s="215"/>
      <c r="L48" s="216"/>
      <c r="M48" s="171"/>
      <c r="N48" s="217" t="s">
        <v>20</v>
      </c>
      <c r="O48" s="218"/>
      <c r="P48" s="219"/>
    </row>
    <row r="49" spans="2:17" ht="15" customHeight="1" x14ac:dyDescent="0.25">
      <c r="B49" s="186"/>
      <c r="C49" s="126" t="s">
        <v>12</v>
      </c>
      <c r="D49" s="126" t="s">
        <v>5</v>
      </c>
      <c r="E49" s="126" t="str">
        <f>E45</f>
        <v>Dioceses</v>
      </c>
      <c r="F49" s="150" t="s">
        <v>9</v>
      </c>
      <c r="G49" s="150" t="s">
        <v>13</v>
      </c>
      <c r="H49" s="92"/>
      <c r="I49" s="126" t="s">
        <v>8</v>
      </c>
      <c r="J49" s="126" t="s">
        <v>4</v>
      </c>
      <c r="K49" s="126" t="s">
        <v>9</v>
      </c>
      <c r="L49" s="126" t="s">
        <v>13</v>
      </c>
      <c r="M49" s="124"/>
      <c r="N49" s="150" t="s">
        <v>4</v>
      </c>
      <c r="O49" s="151" t="s">
        <v>9</v>
      </c>
      <c r="P49" s="151" t="s">
        <v>13</v>
      </c>
    </row>
    <row r="50" spans="2:17" x14ac:dyDescent="0.25">
      <c r="B50" s="114" t="s">
        <v>79</v>
      </c>
      <c r="C50" s="173"/>
      <c r="D50" s="173"/>
      <c r="E50" s="173"/>
      <c r="F50" s="173"/>
      <c r="G50" s="173"/>
      <c r="H50" s="52"/>
      <c r="I50" s="173">
        <v>0</v>
      </c>
      <c r="J50" s="173">
        <v>0</v>
      </c>
      <c r="K50" s="173">
        <v>0</v>
      </c>
      <c r="L50" s="173">
        <v>0</v>
      </c>
      <c r="M50" s="52"/>
      <c r="N50" s="173">
        <v>0</v>
      </c>
      <c r="O50" s="173">
        <v>0</v>
      </c>
      <c r="P50" s="173">
        <v>0</v>
      </c>
    </row>
    <row r="51" spans="2:17" ht="30" customHeight="1" x14ac:dyDescent="0.25">
      <c r="B51" s="115" t="s">
        <v>72</v>
      </c>
      <c r="C51" s="181">
        <v>1</v>
      </c>
      <c r="D51" s="181">
        <v>1</v>
      </c>
      <c r="E51" s="181">
        <v>0</v>
      </c>
      <c r="F51" s="181">
        <v>2</v>
      </c>
      <c r="G51" s="181">
        <v>20</v>
      </c>
      <c r="H51" s="119"/>
      <c r="I51" s="181">
        <f>SUM(I50:I50)</f>
        <v>0</v>
      </c>
      <c r="J51" s="181">
        <f>SUM(J50:J50)</f>
        <v>0</v>
      </c>
      <c r="K51" s="181">
        <f>SUM(K50:K50)</f>
        <v>0</v>
      </c>
      <c r="L51" s="181">
        <f>SUM(L50:L50)</f>
        <v>0</v>
      </c>
      <c r="M51" s="119"/>
      <c r="N51" s="120">
        <f>SUM(N50:N50)</f>
        <v>0</v>
      </c>
      <c r="O51" s="120">
        <f>SUM(O50:O50)</f>
        <v>0</v>
      </c>
      <c r="P51" s="120">
        <f>SUM(P50:P50)</f>
        <v>0</v>
      </c>
    </row>
    <row r="52" spans="2:17" ht="8.25" customHeight="1" x14ac:dyDescent="0.25">
      <c r="B52" s="52"/>
      <c r="C52" s="52"/>
      <c r="D52" s="52"/>
      <c r="E52" s="52"/>
      <c r="F52" s="52"/>
      <c r="G52" s="52"/>
      <c r="H52" s="53"/>
      <c r="I52" s="52"/>
      <c r="J52" s="52"/>
      <c r="K52" s="52"/>
      <c r="L52" s="52"/>
      <c r="M52" s="53"/>
      <c r="N52" s="52"/>
      <c r="O52" s="52"/>
      <c r="P52" s="52"/>
    </row>
    <row r="53" spans="2:17" ht="26.25" customHeight="1" x14ac:dyDescent="0.25">
      <c r="B53" s="185" t="s">
        <v>80</v>
      </c>
      <c r="C53" s="211" t="s">
        <v>21</v>
      </c>
      <c r="D53" s="212"/>
      <c r="E53" s="212"/>
      <c r="F53" s="212"/>
      <c r="G53" s="213"/>
      <c r="H53" s="171"/>
      <c r="I53" s="214" t="s">
        <v>19</v>
      </c>
      <c r="J53" s="215"/>
      <c r="K53" s="215"/>
      <c r="L53" s="216"/>
      <c r="M53" s="171"/>
      <c r="N53" s="217" t="s">
        <v>20</v>
      </c>
      <c r="O53" s="218"/>
      <c r="P53" s="219"/>
    </row>
    <row r="54" spans="2:17" ht="22.5" customHeight="1" x14ac:dyDescent="0.25">
      <c r="B54" s="186"/>
      <c r="C54" s="150" t="s">
        <v>12</v>
      </c>
      <c r="D54" s="150" t="s">
        <v>5</v>
      </c>
      <c r="E54" s="150" t="str">
        <f>E49</f>
        <v>Dioceses</v>
      </c>
      <c r="F54" s="150" t="s">
        <v>9</v>
      </c>
      <c r="G54" s="150" t="s">
        <v>13</v>
      </c>
      <c r="H54" s="92"/>
      <c r="I54" s="150" t="s">
        <v>8</v>
      </c>
      <c r="J54" s="150" t="s">
        <v>4</v>
      </c>
      <c r="K54" s="150" t="s">
        <v>9</v>
      </c>
      <c r="L54" s="150" t="s">
        <v>13</v>
      </c>
      <c r="M54" s="152"/>
      <c r="N54" s="150" t="s">
        <v>4</v>
      </c>
      <c r="O54" s="151" t="s">
        <v>9</v>
      </c>
      <c r="P54" s="151" t="s">
        <v>13</v>
      </c>
    </row>
    <row r="55" spans="2:17" ht="15.75" x14ac:dyDescent="0.25">
      <c r="B55" s="125" t="s">
        <v>37</v>
      </c>
      <c r="C55" s="102">
        <f>SUM(C51,C46)</f>
        <v>469</v>
      </c>
      <c r="D55" s="102">
        <f t="shared" ref="D55:P55" si="22">SUM(D51,D46)</f>
        <v>262</v>
      </c>
      <c r="E55" s="102">
        <f t="shared" si="22"/>
        <v>5</v>
      </c>
      <c r="F55" s="102">
        <f t="shared" si="22"/>
        <v>3754</v>
      </c>
      <c r="G55" s="102">
        <f t="shared" si="22"/>
        <v>89393</v>
      </c>
      <c r="H55" s="92"/>
      <c r="I55" s="102">
        <f t="shared" si="22"/>
        <v>85</v>
      </c>
      <c r="J55" s="102">
        <f t="shared" si="22"/>
        <v>24</v>
      </c>
      <c r="K55" s="102">
        <f t="shared" si="22"/>
        <v>910</v>
      </c>
      <c r="L55" s="102">
        <f t="shared" si="22"/>
        <v>25135</v>
      </c>
      <c r="M55" s="91"/>
      <c r="N55" s="102">
        <f t="shared" si="22"/>
        <v>11</v>
      </c>
      <c r="O55" s="102">
        <f t="shared" si="22"/>
        <v>363</v>
      </c>
      <c r="P55" s="102">
        <f t="shared" si="22"/>
        <v>11728</v>
      </c>
      <c r="Q55" s="121"/>
    </row>
    <row r="56" spans="2:17" x14ac:dyDescent="0.25">
      <c r="B56" s="3"/>
      <c r="C56" s="3"/>
      <c r="D56" s="3"/>
      <c r="E56" s="3"/>
      <c r="F56" s="3"/>
      <c r="G56" s="3"/>
      <c r="I56" s="3"/>
      <c r="J56" s="3"/>
      <c r="K56" s="3"/>
      <c r="L56" s="3"/>
      <c r="N56" s="37"/>
      <c r="O56" s="3"/>
      <c r="P56" s="3"/>
    </row>
  </sheetData>
  <sheetProtection formatCells="0" formatColumns="0" formatRows="0" insertColumns="0" insertRows="0" insertHyperlinks="0" deleteColumns="0" deleteRows="0"/>
  <mergeCells count="34">
    <mergeCell ref="B2:P2"/>
    <mergeCell ref="B3:P3"/>
    <mergeCell ref="C5:G5"/>
    <mergeCell ref="C13:G13"/>
    <mergeCell ref="C22:G22"/>
    <mergeCell ref="B13:B14"/>
    <mergeCell ref="B5:B6"/>
    <mergeCell ref="B22:B23"/>
    <mergeCell ref="I5:L5"/>
    <mergeCell ref="I13:L13"/>
    <mergeCell ref="I22:L22"/>
    <mergeCell ref="N5:P5"/>
    <mergeCell ref="N13:P13"/>
    <mergeCell ref="N22:P22"/>
    <mergeCell ref="N36:P36"/>
    <mergeCell ref="N44:P44"/>
    <mergeCell ref="B44:B45"/>
    <mergeCell ref="B36:B37"/>
    <mergeCell ref="B29:B30"/>
    <mergeCell ref="C36:G36"/>
    <mergeCell ref="C44:G44"/>
    <mergeCell ref="I29:L29"/>
    <mergeCell ref="I36:L36"/>
    <mergeCell ref="I44:L44"/>
    <mergeCell ref="C29:G29"/>
    <mergeCell ref="N29:P29"/>
    <mergeCell ref="B48:B49"/>
    <mergeCell ref="B53:B54"/>
    <mergeCell ref="C48:G48"/>
    <mergeCell ref="I48:L48"/>
    <mergeCell ref="N48:P48"/>
    <mergeCell ref="C53:G53"/>
    <mergeCell ref="I53:L53"/>
    <mergeCell ref="N53:P53"/>
  </mergeCells>
  <pageMargins left="0.23622047244094488" right="0.23622047244094488" top="0.3543307086614173" bottom="0.15748031496062992" header="0.31496062992125984" footer="0.31496062992125984"/>
  <pageSetup paperSize="9" orientation="landscape" horizontalDpi="300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249977111117893"/>
  </sheetPr>
  <dimension ref="C1:F13"/>
  <sheetViews>
    <sheetView showGridLines="0" tabSelected="1" topLeftCell="A10" zoomScaleNormal="100" workbookViewId="0">
      <selection activeCell="C3" sqref="C3"/>
    </sheetView>
  </sheetViews>
  <sheetFormatPr defaultRowHeight="15" x14ac:dyDescent="0.25"/>
  <cols>
    <col min="3" max="3" width="21.7109375" customWidth="1"/>
    <col min="4" max="4" width="12.42578125" bestFit="1" customWidth="1"/>
    <col min="5" max="5" width="13.140625" bestFit="1" customWidth="1"/>
    <col min="6" max="6" width="11.7109375" bestFit="1" customWidth="1"/>
    <col min="7" max="7" width="9.140625" customWidth="1"/>
    <col min="11" max="11" width="21.5703125" customWidth="1"/>
  </cols>
  <sheetData>
    <row r="1" spans="3:6" ht="5.25" customHeight="1" thickBot="1" x14ac:dyDescent="0.3"/>
    <row r="2" spans="3:6" ht="48" customHeight="1" thickBot="1" x14ac:dyDescent="0.3">
      <c r="C2" s="237" t="s">
        <v>94</v>
      </c>
      <c r="D2" s="238"/>
      <c r="E2" s="238"/>
      <c r="F2" s="239"/>
    </row>
    <row r="3" spans="3:6" ht="15.75" thickBot="1" x14ac:dyDescent="0.3"/>
    <row r="4" spans="3:6" ht="21.75" thickBot="1" x14ac:dyDescent="0.4">
      <c r="C4" s="46"/>
      <c r="D4" s="47" t="s">
        <v>62</v>
      </c>
      <c r="E4" s="47" t="s">
        <v>63</v>
      </c>
      <c r="F4" s="48" t="s">
        <v>64</v>
      </c>
    </row>
    <row r="5" spans="3:6" ht="21" x14ac:dyDescent="0.35">
      <c r="C5" s="49" t="s">
        <v>11</v>
      </c>
      <c r="D5" s="58">
        <v>27</v>
      </c>
      <c r="E5" s="50"/>
      <c r="F5" s="51"/>
    </row>
    <row r="6" spans="3:6" ht="21" x14ac:dyDescent="0.35">
      <c r="C6" s="36" t="s">
        <v>5</v>
      </c>
      <c r="D6" s="42">
        <v>2550</v>
      </c>
      <c r="E6" s="38"/>
      <c r="F6" s="39"/>
    </row>
    <row r="7" spans="3:6" ht="21" x14ac:dyDescent="0.35">
      <c r="C7" s="36" t="s">
        <v>4</v>
      </c>
      <c r="D7" s="42">
        <v>259</v>
      </c>
      <c r="E7" s="42">
        <v>226</v>
      </c>
      <c r="F7" s="43">
        <v>208</v>
      </c>
    </row>
    <row r="8" spans="3:6" ht="21" x14ac:dyDescent="0.35">
      <c r="C8" s="36" t="s">
        <v>7</v>
      </c>
      <c r="D8" s="59">
        <v>5090</v>
      </c>
      <c r="E8" s="38"/>
      <c r="F8" s="40"/>
    </row>
    <row r="9" spans="3:6" ht="21" x14ac:dyDescent="0.35">
      <c r="C9" s="36" t="s">
        <v>8</v>
      </c>
      <c r="D9" s="41"/>
      <c r="E9" s="42">
        <v>1022</v>
      </c>
      <c r="F9" s="40"/>
    </row>
    <row r="10" spans="3:6" ht="21" x14ac:dyDescent="0.35">
      <c r="C10" s="36" t="s">
        <v>9</v>
      </c>
      <c r="D10" s="42">
        <v>2948</v>
      </c>
      <c r="E10" s="42">
        <v>579</v>
      </c>
      <c r="F10" s="43">
        <v>213</v>
      </c>
    </row>
    <row r="11" spans="3:6" ht="21" x14ac:dyDescent="0.35">
      <c r="C11" s="36" t="s">
        <v>13</v>
      </c>
      <c r="D11" s="42">
        <v>66382</v>
      </c>
      <c r="E11" s="42">
        <v>14493</v>
      </c>
      <c r="F11" s="43">
        <v>5863</v>
      </c>
    </row>
    <row r="12" spans="3:6" ht="21.75" thickBot="1" x14ac:dyDescent="0.4">
      <c r="C12" s="44" t="s">
        <v>71</v>
      </c>
      <c r="D12" s="57">
        <v>0.59887333333333337</v>
      </c>
      <c r="E12" s="54">
        <v>0.55930533333333332</v>
      </c>
      <c r="F12" s="55">
        <v>0.43035866666666661</v>
      </c>
    </row>
    <row r="13" spans="3:6" ht="21.75" thickBot="1" x14ac:dyDescent="0.4">
      <c r="C13" s="182" t="s">
        <v>92</v>
      </c>
      <c r="D13" s="183"/>
      <c r="E13" s="184"/>
      <c r="F13" s="45">
        <v>86738</v>
      </c>
    </row>
  </sheetData>
  <mergeCells count="1">
    <mergeCell ref="C2:F2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Realizado 2023</vt:lpstr>
      <vt:lpstr>Acumulado 23</vt:lpstr>
      <vt:lpstr>RESUMO 23-24 </vt:lpstr>
      <vt:lpstr>Previsão 24</vt:lpstr>
      <vt:lpstr>SINTÉTICO 2023</vt:lpstr>
      <vt:lpstr>'Previsão 24'!Area_de_impressao</vt:lpstr>
      <vt:lpstr>'Realizado 2023'!Area_de_impressao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Particular</dc:creator>
  <cp:lastModifiedBy>Joberto Guerreiro</cp:lastModifiedBy>
  <cp:lastPrinted>2024-01-29T19:31:48Z</cp:lastPrinted>
  <dcterms:created xsi:type="dcterms:W3CDTF">2009-04-03T19:14:11Z</dcterms:created>
  <dcterms:modified xsi:type="dcterms:W3CDTF">2024-02-28T17:04:28Z</dcterms:modified>
</cp:coreProperties>
</file>